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dk\Downloads\"/>
    </mc:Choice>
  </mc:AlternateContent>
  <xr:revisionPtr revIDLastSave="0" documentId="8_{AA401B7A-84E8-4A8F-94BC-D7F43F34A45E}" xr6:coauthVersionLast="47" xr6:coauthVersionMax="47" xr10:uidLastSave="{00000000-0000-0000-0000-000000000000}"/>
  <bookViews>
    <workbookView xWindow="1020" yWindow="75" windowWidth="27600" windowHeight="15375" activeTab="1" xr2:uid="{00000000-000D-0000-FFFF-FFFF00000000}"/>
  </bookViews>
  <sheets>
    <sheet name="INFO" sheetId="17" r:id="rId1"/>
    <sheet name="kassavirtaennuste" sheetId="5" r:id="rId2"/>
    <sheet name="kassabudjetti_laskukaavalla" sheetId="1" state="hidden" r:id="rId3"/>
    <sheet name="liiketoiminnan avainluvut" sheetId="16" r:id="rId4"/>
    <sheet name="liiketoimintatavoitteet" sheetId="18" r:id="rId5"/>
    <sheet name="T2" sheetId="2" r:id="rId6"/>
    <sheet name="T4" sheetId="3" r:id="rId7"/>
    <sheet name="T7" sheetId="4" r:id="rId8"/>
    <sheet name="EN Cashflow forecast" sheetId="6" r:id="rId9"/>
    <sheet name="EN T2" sheetId="7" r:id="rId10"/>
    <sheet name="EN T4" sheetId="8" r:id="rId11"/>
    <sheet name="EN T7" sheetId="9" r:id="rId12"/>
    <sheet name="liiketoimintatavoitteet KV_emo" sheetId="20" r:id="rId13"/>
    <sheet name="rahoitustarve" sheetId="15" r:id="rId14"/>
    <sheet name="projektibudjetti" sheetId="19" r:id="rId15"/>
    <sheet name="SV Kassaflödesprognos" sheetId="10" r:id="rId16"/>
    <sheet name="SV T2" sheetId="11" r:id="rId17"/>
    <sheet name="SV T4" sheetId="12" r:id="rId18"/>
    <sheet name="SV T7" sheetId="13" r:id="rId19"/>
  </sheets>
  <externalReferences>
    <externalReference r:id="rId20"/>
  </externalReferences>
  <definedNames>
    <definedName name="avustus">#REF!</definedName>
    <definedName name="dnro">#REF!</definedName>
    <definedName name="doknro">#REF!</definedName>
    <definedName name="hallinnointipalkkio_shok">[1]Kustannustilitys!$E$49</definedName>
    <definedName name="HSK_kerroin">#REF!</definedName>
    <definedName name="kauden_alku">#REF!</definedName>
    <definedName name="kauden_avustus">#REF!</definedName>
    <definedName name="kauden_kustannukset">#REF!</definedName>
    <definedName name="kauden_laina">#REF!</definedName>
    <definedName name="kauden_loppu">#REF!</definedName>
    <definedName name="laina_era">#REF!</definedName>
    <definedName name="MK_kerroin">[1]Kustannustilitys!$E$32</definedName>
    <definedName name="ohjelma">#REF!</definedName>
    <definedName name="osaprojekti">#REF!</definedName>
    <definedName name="projekti">#REF!</definedName>
    <definedName name="prosentti">#REF!</definedName>
    <definedName name="Puhelin">#REF!</definedName>
    <definedName name="pvm">#REF!</definedName>
    <definedName name="sopimus">#REF!</definedName>
    <definedName name="_xlnm.Print_Area" localSheetId="9">'EN T2'!$A$1:$S$32</definedName>
    <definedName name="_xlnm.Print_Area" localSheetId="10">'EN T4'!$A$1:$T$44</definedName>
    <definedName name="_xlnm.Print_Area" localSheetId="11">'EN T7'!$A$1:$V$29</definedName>
    <definedName name="_xlnm.Print_Area" localSheetId="16">'SV T2'!$A$1:$S$32</definedName>
    <definedName name="_xlnm.Print_Area" localSheetId="17">'SV T4'!$A$1:$T$44</definedName>
    <definedName name="_xlnm.Print_Area" localSheetId="18">'SV T7'!$A$1:$V$29</definedName>
    <definedName name="_xlnm.Print_Area" localSheetId="5">'T2'!$A$1:$S$32</definedName>
    <definedName name="_xlnm.Print_Area" localSheetId="6">'T4'!$A$1:$T$44</definedName>
    <definedName name="_xlnm.Print_Area" localSheetId="7">'T7'!$A$1:$V$29</definedName>
    <definedName name="vastuuhlo">#REF!</definedName>
    <definedName name="y_tunnus">#REF!</definedName>
    <definedName name="YK_kerroin">#REF!</definedName>
    <definedName name="yrity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0" l="1"/>
  <c r="B40" i="6"/>
  <c r="B40" i="5"/>
  <c r="D5" i="16"/>
  <c r="E5" i="16" s="1"/>
  <c r="E6" i="16" s="1"/>
  <c r="C6" i="16"/>
  <c r="C4" i="20"/>
  <c r="D4" i="20" s="1"/>
  <c r="E4" i="20" s="1"/>
  <c r="F4" i="20" s="1"/>
  <c r="G4" i="20" s="1"/>
  <c r="A3" i="19"/>
  <c r="F29" i="19"/>
  <c r="F28" i="19"/>
  <c r="F24" i="19"/>
  <c r="F23" i="19"/>
  <c r="F22" i="19"/>
  <c r="F17" i="19"/>
  <c r="F18" i="19" s="1"/>
  <c r="F11" i="19"/>
  <c r="F12" i="19" s="1"/>
  <c r="B2" i="20"/>
  <c r="D31" i="18"/>
  <c r="E31" i="18" s="1"/>
  <c r="D20" i="18"/>
  <c r="E20" i="18" s="1"/>
  <c r="D10" i="18"/>
  <c r="E10" i="18" s="1"/>
  <c r="B66" i="10"/>
  <c r="B65" i="10"/>
  <c r="B39" i="10"/>
  <c r="U88" i="10"/>
  <c r="T12" i="10"/>
  <c r="S12" i="10"/>
  <c r="R12" i="10"/>
  <c r="Q12" i="10"/>
  <c r="P12" i="10"/>
  <c r="O12" i="10"/>
  <c r="N12" i="10"/>
  <c r="M12" i="10"/>
  <c r="L12" i="10"/>
  <c r="K12" i="10"/>
  <c r="J12" i="10"/>
  <c r="I12" i="10"/>
  <c r="H12" i="10"/>
  <c r="G12" i="10"/>
  <c r="F12" i="10"/>
  <c r="E12" i="10"/>
  <c r="D12" i="10"/>
  <c r="C12" i="10"/>
  <c r="B26" i="10"/>
  <c r="U25" i="10"/>
  <c r="J25" i="10"/>
  <c r="T24" i="10"/>
  <c r="T25" i="10" s="1"/>
  <c r="S24" i="10"/>
  <c r="S25" i="10" s="1"/>
  <c r="S27" i="10" s="1"/>
  <c r="R24" i="10"/>
  <c r="R25" i="10" s="1"/>
  <c r="Q24" i="10"/>
  <c r="Q25" i="10" s="1"/>
  <c r="Q27" i="10" s="1"/>
  <c r="P24" i="10"/>
  <c r="P25" i="10" s="1"/>
  <c r="P27" i="10" s="1"/>
  <c r="O24" i="10"/>
  <c r="O25" i="10" s="1"/>
  <c r="N24" i="10"/>
  <c r="N25" i="10" s="1"/>
  <c r="M24" i="10"/>
  <c r="M25" i="10" s="1"/>
  <c r="L24" i="10"/>
  <c r="L25" i="10" s="1"/>
  <c r="K24" i="10"/>
  <c r="K25" i="10" s="1"/>
  <c r="K27" i="10" s="1"/>
  <c r="J24" i="10"/>
  <c r="I24" i="10"/>
  <c r="I25" i="10" s="1"/>
  <c r="H24" i="10"/>
  <c r="H25" i="10" s="1"/>
  <c r="H27" i="10" s="1"/>
  <c r="G24" i="10"/>
  <c r="G25" i="10" s="1"/>
  <c r="F24" i="10"/>
  <c r="F25" i="10" s="1"/>
  <c r="E24" i="10"/>
  <c r="E25" i="10" s="1"/>
  <c r="D24" i="10"/>
  <c r="C24" i="10"/>
  <c r="C25" i="10" s="1"/>
  <c r="B23" i="10"/>
  <c r="B22" i="10"/>
  <c r="B21" i="10"/>
  <c r="B20" i="10"/>
  <c r="U88" i="6"/>
  <c r="B66" i="6"/>
  <c r="B65" i="6"/>
  <c r="B39" i="6"/>
  <c r="T12" i="6"/>
  <c r="S12" i="6"/>
  <c r="R12" i="6"/>
  <c r="Q12" i="6"/>
  <c r="P12" i="6"/>
  <c r="O12" i="6"/>
  <c r="N12" i="6"/>
  <c r="M12" i="6"/>
  <c r="L12" i="6"/>
  <c r="K12" i="6"/>
  <c r="J12" i="6"/>
  <c r="I12" i="6"/>
  <c r="H12" i="6"/>
  <c r="G12" i="6"/>
  <c r="F12" i="6"/>
  <c r="E12" i="6"/>
  <c r="D12" i="6"/>
  <c r="C12" i="6"/>
  <c r="B26" i="6"/>
  <c r="U25" i="6"/>
  <c r="T24" i="6"/>
  <c r="T25" i="6" s="1"/>
  <c r="S24" i="6"/>
  <c r="S25" i="6" s="1"/>
  <c r="R24" i="6"/>
  <c r="R25" i="6" s="1"/>
  <c r="Q24" i="6"/>
  <c r="Q25" i="6" s="1"/>
  <c r="P24" i="6"/>
  <c r="P25" i="6" s="1"/>
  <c r="P27" i="6" s="1"/>
  <c r="O24" i="6"/>
  <c r="O25" i="6" s="1"/>
  <c r="N24" i="6"/>
  <c r="N25" i="6" s="1"/>
  <c r="M24" i="6"/>
  <c r="M25" i="6" s="1"/>
  <c r="L24" i="6"/>
  <c r="L25" i="6" s="1"/>
  <c r="K24" i="6"/>
  <c r="K25" i="6" s="1"/>
  <c r="J24" i="6"/>
  <c r="J25" i="6" s="1"/>
  <c r="I24" i="6"/>
  <c r="I25" i="6" s="1"/>
  <c r="H24" i="6"/>
  <c r="H25" i="6" s="1"/>
  <c r="H27" i="6" s="1"/>
  <c r="G24" i="6"/>
  <c r="G25" i="6" s="1"/>
  <c r="F24" i="6"/>
  <c r="F25" i="6" s="1"/>
  <c r="F27" i="6" s="1"/>
  <c r="E24" i="6"/>
  <c r="E25" i="6" s="1"/>
  <c r="E27" i="6" s="1"/>
  <c r="D24" i="6"/>
  <c r="D25" i="6" s="1"/>
  <c r="C24" i="6"/>
  <c r="C25" i="6" s="1"/>
  <c r="B23" i="6"/>
  <c r="B22" i="6"/>
  <c r="B21" i="6"/>
  <c r="B20" i="6"/>
  <c r="U88" i="5"/>
  <c r="T12" i="5"/>
  <c r="S12" i="5"/>
  <c r="R12" i="5"/>
  <c r="Q12" i="5"/>
  <c r="P12" i="5"/>
  <c r="O12" i="5"/>
  <c r="N12" i="5"/>
  <c r="M12" i="5"/>
  <c r="L12" i="5"/>
  <c r="K12" i="5"/>
  <c r="J12" i="5"/>
  <c r="I12" i="5"/>
  <c r="H12" i="5"/>
  <c r="G12" i="5"/>
  <c r="F12" i="5"/>
  <c r="E12" i="5"/>
  <c r="D12" i="5"/>
  <c r="C12" i="5"/>
  <c r="B26" i="5"/>
  <c r="J27" i="10" l="1"/>
  <c r="R27" i="10"/>
  <c r="I27" i="6"/>
  <c r="Q27" i="6"/>
  <c r="G27" i="6"/>
  <c r="O27" i="6"/>
  <c r="F5" i="16"/>
  <c r="F6" i="16" s="1"/>
  <c r="D6" i="16"/>
  <c r="J27" i="6"/>
  <c r="R27" i="6"/>
  <c r="B24" i="10"/>
  <c r="L27" i="10"/>
  <c r="T27" i="10"/>
  <c r="B12" i="6"/>
  <c r="E27" i="10"/>
  <c r="M27" i="10"/>
  <c r="F27" i="10"/>
  <c r="N27" i="10"/>
  <c r="I27" i="10"/>
  <c r="B12" i="10"/>
  <c r="G27" i="10"/>
  <c r="O27" i="10"/>
  <c r="C27" i="10"/>
  <c r="D25" i="10"/>
  <c r="L27" i="6"/>
  <c r="M27" i="6"/>
  <c r="S27" i="6"/>
  <c r="T27" i="6"/>
  <c r="K27" i="6"/>
  <c r="N27" i="6"/>
  <c r="D27" i="6"/>
  <c r="B25" i="6"/>
  <c r="B27" i="6" s="1"/>
  <c r="C27" i="6"/>
  <c r="B24" i="6"/>
  <c r="B12" i="5"/>
  <c r="U25" i="5"/>
  <c r="T24" i="5"/>
  <c r="T25" i="5" s="1"/>
  <c r="T27" i="5" s="1"/>
  <c r="S24" i="5"/>
  <c r="S25" i="5" s="1"/>
  <c r="S27" i="5" s="1"/>
  <c r="R24" i="5"/>
  <c r="R25" i="5" s="1"/>
  <c r="R27" i="5" s="1"/>
  <c r="Q24" i="5"/>
  <c r="Q25" i="5" s="1"/>
  <c r="Q27" i="5" s="1"/>
  <c r="P24" i="5"/>
  <c r="P25" i="5" s="1"/>
  <c r="P27" i="5" s="1"/>
  <c r="O24" i="5"/>
  <c r="O25" i="5" s="1"/>
  <c r="O27" i="5" s="1"/>
  <c r="N24" i="5"/>
  <c r="N25" i="5" s="1"/>
  <c r="N27" i="5" s="1"/>
  <c r="M24" i="5"/>
  <c r="M25" i="5" s="1"/>
  <c r="M27" i="5" s="1"/>
  <c r="L24" i="5"/>
  <c r="L25" i="5" s="1"/>
  <c r="L27" i="5" s="1"/>
  <c r="K24" i="5"/>
  <c r="K25" i="5" s="1"/>
  <c r="K27" i="5" s="1"/>
  <c r="J24" i="5"/>
  <c r="J25" i="5" s="1"/>
  <c r="J27" i="5" s="1"/>
  <c r="I24" i="5"/>
  <c r="I25" i="5" s="1"/>
  <c r="I27" i="5" s="1"/>
  <c r="H24" i="5"/>
  <c r="H25" i="5" s="1"/>
  <c r="H27" i="5" s="1"/>
  <c r="G24" i="5"/>
  <c r="G25" i="5" s="1"/>
  <c r="G27" i="5" s="1"/>
  <c r="F24" i="5"/>
  <c r="F25" i="5" s="1"/>
  <c r="F27" i="5" s="1"/>
  <c r="E24" i="5"/>
  <c r="E25" i="5" s="1"/>
  <c r="E27" i="5" s="1"/>
  <c r="D24" i="5"/>
  <c r="D25" i="5" s="1"/>
  <c r="D27" i="5" s="1"/>
  <c r="C24" i="5"/>
  <c r="B21" i="5"/>
  <c r="B23" i="5"/>
  <c r="B22" i="5"/>
  <c r="B20" i="5"/>
  <c r="B66" i="5"/>
  <c r="B65" i="5"/>
  <c r="B39" i="5"/>
  <c r="U17" i="5"/>
  <c r="D27" i="10" l="1"/>
  <c r="B25" i="10"/>
  <c r="B27" i="10" s="1"/>
  <c r="B24" i="5"/>
  <c r="C25" i="5"/>
  <c r="C27" i="5" s="1"/>
  <c r="D83" i="10"/>
  <c r="E83" i="10" s="1"/>
  <c r="D83" i="6"/>
  <c r="E83" i="6" s="1"/>
  <c r="D83" i="5"/>
  <c r="E83" i="5" s="1"/>
  <c r="F83" i="5" s="1"/>
  <c r="G83" i="5" s="1"/>
  <c r="H83" i="5" s="1"/>
  <c r="I83" i="5" s="1"/>
  <c r="F83" i="10" l="1"/>
  <c r="F83" i="6"/>
  <c r="G83" i="6" s="1"/>
  <c r="J83" i="5"/>
  <c r="G46" i="19"/>
  <c r="U45" i="19"/>
  <c r="M45" i="19"/>
  <c r="W42" i="19"/>
  <c r="W45" i="19" s="1"/>
  <c r="V42" i="19"/>
  <c r="V45" i="19" s="1"/>
  <c r="U42" i="19"/>
  <c r="T42" i="19"/>
  <c r="S42" i="19"/>
  <c r="R42" i="19"/>
  <c r="R45" i="19" s="1"/>
  <c r="R46" i="19" s="1"/>
  <c r="Q42" i="19"/>
  <c r="Q45" i="19" s="1"/>
  <c r="Q46" i="19" s="1"/>
  <c r="P42" i="19"/>
  <c r="P45" i="19" s="1"/>
  <c r="P46" i="19" s="1"/>
  <c r="O42" i="19"/>
  <c r="O45" i="19" s="1"/>
  <c r="N42" i="19"/>
  <c r="N45" i="19" s="1"/>
  <c r="M42" i="19"/>
  <c r="L42" i="19"/>
  <c r="F42" i="19"/>
  <c r="F45" i="19" s="1"/>
  <c r="D42" i="19"/>
  <c r="X40" i="19"/>
  <c r="X37" i="19"/>
  <c r="X36" i="19"/>
  <c r="X29" i="19"/>
  <c r="G29" i="19"/>
  <c r="I28" i="19"/>
  <c r="G28" i="19"/>
  <c r="X24" i="19"/>
  <c r="G24" i="19"/>
  <c r="J23" i="19"/>
  <c r="G23" i="19"/>
  <c r="I22" i="19"/>
  <c r="G22" i="19"/>
  <c r="X19" i="19"/>
  <c r="X18" i="19"/>
  <c r="G18" i="19"/>
  <c r="I17" i="19"/>
  <c r="J17" i="19" s="1"/>
  <c r="G17" i="19"/>
  <c r="X12" i="19"/>
  <c r="G12" i="19"/>
  <c r="I11" i="19"/>
  <c r="G11" i="19"/>
  <c r="X38" i="19" l="1"/>
  <c r="M46" i="19"/>
  <c r="U46" i="19"/>
  <c r="N46" i="19"/>
  <c r="V46" i="19"/>
  <c r="G42" i="19"/>
  <c r="F46" i="19" s="1"/>
  <c r="G83" i="10"/>
  <c r="K83" i="5"/>
  <c r="I42" i="19"/>
  <c r="I45" i="19" s="1"/>
  <c r="I46" i="19" s="1"/>
  <c r="J11" i="19"/>
  <c r="J42" i="19" s="1"/>
  <c r="O46" i="19"/>
  <c r="W46" i="19"/>
  <c r="J28" i="19"/>
  <c r="K28" i="19" s="1"/>
  <c r="K23" i="19"/>
  <c r="X23" i="19" s="1"/>
  <c r="S45" i="19"/>
  <c r="S46" i="19" s="1"/>
  <c r="L45" i="19"/>
  <c r="L46" i="19" s="1"/>
  <c r="T45" i="19"/>
  <c r="T46" i="19" s="1"/>
  <c r="K17" i="19"/>
  <c r="X17" i="19" s="1"/>
  <c r="X20" i="19" s="1"/>
  <c r="J22" i="19"/>
  <c r="K22" i="19" s="1"/>
  <c r="X22" i="19" s="1"/>
  <c r="B2" i="18"/>
  <c r="X28" i="19" l="1"/>
  <c r="X30" i="19" s="1"/>
  <c r="X25" i="19"/>
  <c r="K11" i="19"/>
  <c r="X11" i="19" s="1"/>
  <c r="X13" i="19" s="1"/>
  <c r="H83" i="10"/>
  <c r="H83" i="6"/>
  <c r="L83" i="5"/>
  <c r="K42" i="19"/>
  <c r="J45" i="19"/>
  <c r="J46" i="19" s="1"/>
  <c r="B3" i="16"/>
  <c r="B4" i="15"/>
  <c r="A3" i="10"/>
  <c r="A3" i="6"/>
  <c r="A3" i="5"/>
  <c r="X42" i="19" l="1"/>
  <c r="X45" i="19" s="1"/>
  <c r="X46" i="19" s="1"/>
  <c r="I83" i="10"/>
  <c r="I83" i="6"/>
  <c r="M83" i="5"/>
  <c r="K45" i="19"/>
  <c r="K46" i="19" s="1"/>
  <c r="X43" i="19"/>
  <c r="O27" i="15"/>
  <c r="J27" i="15"/>
  <c r="M15" i="15"/>
  <c r="H15" i="15"/>
  <c r="C15" i="15"/>
  <c r="E15" i="15" s="1"/>
  <c r="E11" i="15"/>
  <c r="E19" i="15" s="1"/>
  <c r="O7" i="15"/>
  <c r="O11" i="15" s="1"/>
  <c r="O19" i="15" s="1"/>
  <c r="J7" i="15"/>
  <c r="J11" i="15" s="1"/>
  <c r="J19" i="15" s="1"/>
  <c r="J83" i="10" l="1"/>
  <c r="J83" i="6"/>
  <c r="N83" i="5"/>
  <c r="E23" i="15"/>
  <c r="E31" i="15" s="1"/>
  <c r="O15" i="15"/>
  <c r="O23" i="15" s="1"/>
  <c r="O31" i="15" s="1"/>
  <c r="J15" i="15"/>
  <c r="J23" i="15" s="1"/>
  <c r="J31" i="15" s="1"/>
  <c r="K83" i="10" l="1"/>
  <c r="K83" i="6"/>
  <c r="O83" i="5"/>
  <c r="C5" i="10"/>
  <c r="D5" i="10" s="1"/>
  <c r="E5" i="10" s="1"/>
  <c r="F5" i="10" s="1"/>
  <c r="G5" i="10" s="1"/>
  <c r="H5" i="10" s="1"/>
  <c r="I5" i="10" s="1"/>
  <c r="J5" i="10" s="1"/>
  <c r="K5" i="10" s="1"/>
  <c r="L5" i="10" s="1"/>
  <c r="M5" i="10" s="1"/>
  <c r="N5" i="10" s="1"/>
  <c r="O5" i="10" s="1"/>
  <c r="P5" i="10" s="1"/>
  <c r="Q5" i="10" s="1"/>
  <c r="R5" i="10" s="1"/>
  <c r="S5" i="10" s="1"/>
  <c r="T5" i="10" s="1"/>
  <c r="C5" i="6"/>
  <c r="D5" i="6" s="1"/>
  <c r="E5" i="6" s="1"/>
  <c r="F5" i="6" s="1"/>
  <c r="G5" i="6" s="1"/>
  <c r="H5" i="6" s="1"/>
  <c r="I5" i="6" s="1"/>
  <c r="J5" i="6" s="1"/>
  <c r="K5" i="6" s="1"/>
  <c r="L5" i="6" s="1"/>
  <c r="M5" i="6" s="1"/>
  <c r="N5" i="6" s="1"/>
  <c r="O5" i="6" s="1"/>
  <c r="P5" i="6" s="1"/>
  <c r="Q5" i="6" s="1"/>
  <c r="R5" i="6" s="1"/>
  <c r="S5" i="6" s="1"/>
  <c r="T5" i="6" s="1"/>
  <c r="C5" i="5"/>
  <c r="K8" i="2" s="1"/>
  <c r="D5" i="5" l="1"/>
  <c r="E5" i="5" s="1"/>
  <c r="F5" i="5" s="1"/>
  <c r="G5" i="5" s="1"/>
  <c r="H5" i="5" s="1"/>
  <c r="I5" i="5" s="1"/>
  <c r="J5" i="5" s="1"/>
  <c r="K5" i="5" s="1"/>
  <c r="L5" i="5" s="1"/>
  <c r="M5" i="5" s="1"/>
  <c r="N5" i="5" s="1"/>
  <c r="O5" i="5" s="1"/>
  <c r="P5" i="5" s="1"/>
  <c r="Q5" i="5" s="1"/>
  <c r="R5" i="5" s="1"/>
  <c r="S5" i="5" s="1"/>
  <c r="T5" i="5" s="1"/>
  <c r="L83" i="10"/>
  <c r="L83" i="6"/>
  <c r="P83" i="5"/>
  <c r="B7" i="10"/>
  <c r="B7" i="6"/>
  <c r="B6" i="5"/>
  <c r="M83" i="10" l="1"/>
  <c r="M83" i="6"/>
  <c r="Q83" i="5"/>
  <c r="B8" i="10"/>
  <c r="U89" i="10"/>
  <c r="T13" i="10"/>
  <c r="S13" i="10"/>
  <c r="R13" i="10"/>
  <c r="Q13" i="10"/>
  <c r="P13" i="10"/>
  <c r="O13" i="10"/>
  <c r="N13" i="10"/>
  <c r="M13" i="10"/>
  <c r="L13" i="10"/>
  <c r="K13" i="10"/>
  <c r="J13" i="10"/>
  <c r="I13" i="10"/>
  <c r="H13" i="10"/>
  <c r="G13" i="10"/>
  <c r="F13" i="10"/>
  <c r="E13" i="10"/>
  <c r="D13" i="10"/>
  <c r="C13" i="10"/>
  <c r="B8" i="6"/>
  <c r="U89" i="6"/>
  <c r="T13" i="6"/>
  <c r="S13" i="6"/>
  <c r="R13" i="6"/>
  <c r="Q13" i="6"/>
  <c r="P13" i="6"/>
  <c r="O13" i="6"/>
  <c r="N13" i="6"/>
  <c r="M13" i="6"/>
  <c r="L13" i="6"/>
  <c r="K13" i="6"/>
  <c r="J13" i="6"/>
  <c r="I13" i="6"/>
  <c r="H13" i="6"/>
  <c r="G13" i="6"/>
  <c r="F13" i="6"/>
  <c r="E13" i="6"/>
  <c r="D13" i="6"/>
  <c r="C13" i="6"/>
  <c r="B8" i="5"/>
  <c r="U89" i="5"/>
  <c r="T13" i="5"/>
  <c r="S13" i="5"/>
  <c r="R13" i="5"/>
  <c r="Q13" i="5"/>
  <c r="P13" i="5"/>
  <c r="O13" i="5"/>
  <c r="N13" i="5"/>
  <c r="M13" i="5"/>
  <c r="L13" i="5"/>
  <c r="K13" i="5"/>
  <c r="J13" i="5"/>
  <c r="I13" i="5"/>
  <c r="H13" i="5"/>
  <c r="G13" i="5"/>
  <c r="F13" i="5"/>
  <c r="E13" i="5"/>
  <c r="D13" i="5"/>
  <c r="C13" i="5"/>
  <c r="Q16" i="5" l="1"/>
  <c r="Q88" i="5"/>
  <c r="J88" i="5"/>
  <c r="J16" i="5"/>
  <c r="F16" i="6"/>
  <c r="F88" i="6"/>
  <c r="N88" i="6"/>
  <c r="N16" i="6"/>
  <c r="J16" i="10"/>
  <c r="J17" i="10" s="1"/>
  <c r="J88" i="10"/>
  <c r="R16" i="10"/>
  <c r="R17" i="10" s="1"/>
  <c r="R88" i="10"/>
  <c r="M88" i="6"/>
  <c r="M16" i="6"/>
  <c r="C88" i="5"/>
  <c r="C16" i="5"/>
  <c r="G16" i="6"/>
  <c r="G88" i="6"/>
  <c r="O16" i="6"/>
  <c r="O88" i="6"/>
  <c r="C88" i="10"/>
  <c r="C16" i="10"/>
  <c r="K88" i="10"/>
  <c r="K16" i="10"/>
  <c r="S88" i="10"/>
  <c r="S16" i="10"/>
  <c r="E88" i="6"/>
  <c r="E16" i="6"/>
  <c r="L88" i="5"/>
  <c r="L16" i="5"/>
  <c r="P16" i="6"/>
  <c r="P88" i="6"/>
  <c r="D88" i="10"/>
  <c r="D16" i="10"/>
  <c r="L88" i="10"/>
  <c r="L16" i="10"/>
  <c r="T88" i="10"/>
  <c r="T16" i="10"/>
  <c r="I16" i="5"/>
  <c r="I88" i="5"/>
  <c r="Q16" i="10"/>
  <c r="Q17" i="10" s="1"/>
  <c r="Q88" i="10"/>
  <c r="S88" i="5"/>
  <c r="S16" i="5"/>
  <c r="T88" i="5"/>
  <c r="T16" i="5"/>
  <c r="R16" i="6"/>
  <c r="R88" i="6"/>
  <c r="F88" i="10"/>
  <c r="F16" i="10"/>
  <c r="N88" i="10"/>
  <c r="N16" i="10"/>
  <c r="I16" i="10"/>
  <c r="I17" i="10" s="1"/>
  <c r="I88" i="10"/>
  <c r="K88" i="5"/>
  <c r="K16" i="5"/>
  <c r="D88" i="5"/>
  <c r="D16" i="5"/>
  <c r="H16" i="6"/>
  <c r="H88" i="6"/>
  <c r="E88" i="5"/>
  <c r="E16" i="5"/>
  <c r="M88" i="5"/>
  <c r="M16" i="5"/>
  <c r="I16" i="6"/>
  <c r="I88" i="6"/>
  <c r="Q16" i="6"/>
  <c r="Q88" i="6"/>
  <c r="M88" i="10"/>
  <c r="M16" i="10"/>
  <c r="N16" i="5"/>
  <c r="N88" i="5"/>
  <c r="J88" i="6"/>
  <c r="J16" i="6"/>
  <c r="G16" i="5"/>
  <c r="G88" i="5"/>
  <c r="O16" i="5"/>
  <c r="O88" i="5"/>
  <c r="S88" i="6"/>
  <c r="S16" i="6"/>
  <c r="G88" i="10"/>
  <c r="G16" i="10"/>
  <c r="O88" i="10"/>
  <c r="O16" i="10"/>
  <c r="R88" i="5"/>
  <c r="R16" i="5"/>
  <c r="E88" i="10"/>
  <c r="E16" i="10"/>
  <c r="E17" i="10" s="1"/>
  <c r="F16" i="5"/>
  <c r="F88" i="5"/>
  <c r="C88" i="6"/>
  <c r="C16" i="6"/>
  <c r="K88" i="6"/>
  <c r="K16" i="6"/>
  <c r="H16" i="5"/>
  <c r="H88" i="5"/>
  <c r="P16" i="5"/>
  <c r="P88" i="5"/>
  <c r="D88" i="6"/>
  <c r="D16" i="6"/>
  <c r="L88" i="6"/>
  <c r="L16" i="6"/>
  <c r="T88" i="6"/>
  <c r="T16" i="6"/>
  <c r="H16" i="10"/>
  <c r="H88" i="10"/>
  <c r="P16" i="10"/>
  <c r="P88" i="10"/>
  <c r="N83" i="10"/>
  <c r="N83" i="6"/>
  <c r="R83" i="5"/>
  <c r="B13" i="10"/>
  <c r="B13" i="6"/>
  <c r="I27" i="12"/>
  <c r="R14" i="12"/>
  <c r="O14" i="12"/>
  <c r="L14" i="12"/>
  <c r="I14" i="12"/>
  <c r="R14" i="8"/>
  <c r="O14" i="8"/>
  <c r="L14" i="8"/>
  <c r="I14" i="8"/>
  <c r="L11" i="12"/>
  <c r="K9" i="13" s="1"/>
  <c r="K9" i="9"/>
  <c r="L11" i="8"/>
  <c r="V25" i="13"/>
  <c r="U25" i="13"/>
  <c r="T25" i="13"/>
  <c r="S25" i="13"/>
  <c r="S27" i="13" s="1"/>
  <c r="R25" i="13"/>
  <c r="Q25" i="13"/>
  <c r="Q27" i="13" s="1"/>
  <c r="P25" i="13"/>
  <c r="O25" i="13"/>
  <c r="O16" i="12" s="1"/>
  <c r="N25" i="13"/>
  <c r="M25" i="13"/>
  <c r="L25" i="13"/>
  <c r="K25" i="13"/>
  <c r="K27" i="13" s="1"/>
  <c r="J25" i="13"/>
  <c r="I25" i="13"/>
  <c r="I27" i="13" s="1"/>
  <c r="H25" i="13"/>
  <c r="G25" i="13"/>
  <c r="I16" i="12" s="1"/>
  <c r="D25" i="13"/>
  <c r="V18" i="13"/>
  <c r="U18" i="13"/>
  <c r="T18" i="13"/>
  <c r="S18" i="13"/>
  <c r="R27" i="12" s="1"/>
  <c r="R18" i="13"/>
  <c r="Q18" i="13"/>
  <c r="P18" i="13"/>
  <c r="O18" i="13"/>
  <c r="O27" i="12" s="1"/>
  <c r="N18" i="13"/>
  <c r="M18" i="13"/>
  <c r="L18" i="13"/>
  <c r="K18" i="13"/>
  <c r="L27" i="12" s="1"/>
  <c r="J18" i="13"/>
  <c r="I18" i="13"/>
  <c r="H18" i="13"/>
  <c r="G18" i="13"/>
  <c r="D18" i="13"/>
  <c r="R41" i="12"/>
  <c r="O41" i="12"/>
  <c r="O42" i="12" s="1"/>
  <c r="O25" i="12" s="1"/>
  <c r="L41" i="12"/>
  <c r="I41" i="12"/>
  <c r="I42" i="12" s="1"/>
  <c r="I25" i="12" s="1"/>
  <c r="F41" i="12"/>
  <c r="Q26" i="11"/>
  <c r="I23" i="11"/>
  <c r="E23" i="11"/>
  <c r="I17" i="11"/>
  <c r="E17" i="11"/>
  <c r="I13" i="11"/>
  <c r="E13" i="11"/>
  <c r="P12" i="11"/>
  <c r="Q27" i="11" s="1"/>
  <c r="L12" i="11"/>
  <c r="M27" i="11" s="1"/>
  <c r="H12" i="11"/>
  <c r="I27" i="11" s="1"/>
  <c r="D12" i="11"/>
  <c r="E27" i="11" s="1"/>
  <c r="M8" i="11"/>
  <c r="Q8" i="11" s="1"/>
  <c r="R11" i="12" s="1"/>
  <c r="S9" i="13" s="1"/>
  <c r="E8" i="11"/>
  <c r="I11" i="12" s="1"/>
  <c r="G9" i="13" s="1"/>
  <c r="U90" i="10"/>
  <c r="U72" i="10"/>
  <c r="U78" i="10" s="1"/>
  <c r="S72" i="10"/>
  <c r="S78" i="10" s="1"/>
  <c r="R72" i="10"/>
  <c r="R78" i="10" s="1"/>
  <c r="Q72" i="10"/>
  <c r="Q78" i="10" s="1"/>
  <c r="P72" i="10"/>
  <c r="P78" i="10" s="1"/>
  <c r="O72" i="10"/>
  <c r="O78" i="10" s="1"/>
  <c r="N72" i="10"/>
  <c r="N78" i="10" s="1"/>
  <c r="L72" i="10"/>
  <c r="L78" i="10" s="1"/>
  <c r="K72" i="10"/>
  <c r="K78" i="10" s="1"/>
  <c r="J72" i="10"/>
  <c r="J78" i="10" s="1"/>
  <c r="I72" i="10"/>
  <c r="I78" i="10" s="1"/>
  <c r="H72" i="10"/>
  <c r="H78" i="10" s="1"/>
  <c r="G72" i="10"/>
  <c r="G78" i="10" s="1"/>
  <c r="E72" i="10"/>
  <c r="E78" i="10" s="1"/>
  <c r="D72" i="10"/>
  <c r="D78" i="10" s="1"/>
  <c r="C72" i="10"/>
  <c r="C78" i="10" s="1"/>
  <c r="B71" i="10"/>
  <c r="B70" i="10"/>
  <c r="B69" i="10"/>
  <c r="B68" i="10"/>
  <c r="B64" i="10"/>
  <c r="B63" i="10"/>
  <c r="B62" i="10"/>
  <c r="B61" i="10"/>
  <c r="B60" i="10"/>
  <c r="B56" i="10"/>
  <c r="U54" i="10"/>
  <c r="U57" i="10" s="1"/>
  <c r="U77" i="10" s="1"/>
  <c r="T54" i="10"/>
  <c r="T57" i="10" s="1"/>
  <c r="T77" i="10" s="1"/>
  <c r="S54" i="10"/>
  <c r="S57" i="10" s="1"/>
  <c r="S77" i="10" s="1"/>
  <c r="R54" i="10"/>
  <c r="R57" i="10" s="1"/>
  <c r="R77" i="10" s="1"/>
  <c r="Q54" i="10"/>
  <c r="Q57" i="10" s="1"/>
  <c r="Q77" i="10" s="1"/>
  <c r="P54" i="10"/>
  <c r="P57" i="10" s="1"/>
  <c r="P77" i="10" s="1"/>
  <c r="O54" i="10"/>
  <c r="O57" i="10" s="1"/>
  <c r="O77" i="10" s="1"/>
  <c r="N54" i="10"/>
  <c r="N57" i="10" s="1"/>
  <c r="N77" i="10" s="1"/>
  <c r="M54" i="10"/>
  <c r="M57" i="10" s="1"/>
  <c r="M77" i="10" s="1"/>
  <c r="L54" i="10"/>
  <c r="L57" i="10" s="1"/>
  <c r="L77" i="10" s="1"/>
  <c r="K54" i="10"/>
  <c r="K57" i="10" s="1"/>
  <c r="K77" i="10" s="1"/>
  <c r="J54" i="10"/>
  <c r="J57" i="10" s="1"/>
  <c r="J77" i="10" s="1"/>
  <c r="I54" i="10"/>
  <c r="I57" i="10" s="1"/>
  <c r="I77" i="10" s="1"/>
  <c r="H54" i="10"/>
  <c r="H57" i="10" s="1"/>
  <c r="H77" i="10" s="1"/>
  <c r="G54" i="10"/>
  <c r="G57" i="10" s="1"/>
  <c r="G77" i="10" s="1"/>
  <c r="F54" i="10"/>
  <c r="F57" i="10" s="1"/>
  <c r="F77" i="10" s="1"/>
  <c r="E54" i="10"/>
  <c r="E57" i="10" s="1"/>
  <c r="E77" i="10" s="1"/>
  <c r="D54" i="10"/>
  <c r="D57" i="10" s="1"/>
  <c r="C54" i="10"/>
  <c r="B53" i="10"/>
  <c r="B52" i="10"/>
  <c r="B51" i="10"/>
  <c r="B50" i="10"/>
  <c r="B43" i="10"/>
  <c r="D42" i="10"/>
  <c r="C42" i="10"/>
  <c r="B38" i="10"/>
  <c r="B37" i="10"/>
  <c r="B36" i="10"/>
  <c r="B35" i="10"/>
  <c r="B34" i="10"/>
  <c r="B32" i="10"/>
  <c r="B31" i="10"/>
  <c r="B30" i="10"/>
  <c r="U17" i="10"/>
  <c r="U45" i="10" s="1"/>
  <c r="U76" i="10" s="1"/>
  <c r="T17" i="10"/>
  <c r="S17" i="10"/>
  <c r="P17" i="10"/>
  <c r="O17" i="10"/>
  <c r="N17" i="10"/>
  <c r="M17" i="10"/>
  <c r="L17" i="10"/>
  <c r="K17" i="10"/>
  <c r="H17" i="10"/>
  <c r="G17" i="10"/>
  <c r="F17" i="10"/>
  <c r="D17" i="10"/>
  <c r="C17" i="10"/>
  <c r="B14" i="10"/>
  <c r="B11" i="10"/>
  <c r="B10" i="10"/>
  <c r="B9" i="10"/>
  <c r="L18" i="11" l="1"/>
  <c r="L20" i="11" s="1"/>
  <c r="M20" i="11" s="1"/>
  <c r="B54" i="10"/>
  <c r="Q15" i="11"/>
  <c r="P18" i="11"/>
  <c r="Q21" i="11"/>
  <c r="H27" i="13"/>
  <c r="P27" i="13"/>
  <c r="L16" i="12"/>
  <c r="I31" i="12"/>
  <c r="O11" i="12"/>
  <c r="O9" i="13" s="1"/>
  <c r="M15" i="11"/>
  <c r="M21" i="11"/>
  <c r="L42" i="12"/>
  <c r="L25" i="12" s="1"/>
  <c r="L31" i="12" s="1"/>
  <c r="J27" i="13"/>
  <c r="R27" i="13"/>
  <c r="R16" i="12"/>
  <c r="O31" i="12"/>
  <c r="O32" i="12" s="1"/>
  <c r="C57" i="10"/>
  <c r="C77" i="10" s="1"/>
  <c r="Q13" i="11"/>
  <c r="Q17" i="11"/>
  <c r="Q23" i="11"/>
  <c r="R42" i="12"/>
  <c r="R25" i="12" s="1"/>
  <c r="R31" i="12" s="1"/>
  <c r="L27" i="13"/>
  <c r="T27" i="13"/>
  <c r="M13" i="11"/>
  <c r="E15" i="11"/>
  <c r="D18" i="11"/>
  <c r="E21" i="11"/>
  <c r="E26" i="11"/>
  <c r="M27" i="13"/>
  <c r="U27" i="13"/>
  <c r="M17" i="11"/>
  <c r="M23" i="11"/>
  <c r="I15" i="11"/>
  <c r="H18" i="11"/>
  <c r="I21" i="11"/>
  <c r="I26" i="11"/>
  <c r="G27" i="13"/>
  <c r="O27" i="13"/>
  <c r="N27" i="13"/>
  <c r="V27" i="13"/>
  <c r="O83" i="10"/>
  <c r="O83" i="6"/>
  <c r="S83" i="5"/>
  <c r="H29" i="10"/>
  <c r="B16" i="10"/>
  <c r="K8" i="11"/>
  <c r="N11" i="12" s="1"/>
  <c r="M9" i="13" s="1"/>
  <c r="L25" i="11"/>
  <c r="O13" i="12" s="1"/>
  <c r="O19" i="12" s="1"/>
  <c r="M26" i="11"/>
  <c r="E14" i="11"/>
  <c r="E16" i="11"/>
  <c r="E24" i="11"/>
  <c r="I14" i="11"/>
  <c r="I16" i="11"/>
  <c r="I19" i="11"/>
  <c r="I22" i="11"/>
  <c r="I24" i="11"/>
  <c r="M14" i="11"/>
  <c r="M16" i="11"/>
  <c r="M19" i="11"/>
  <c r="M22" i="11"/>
  <c r="M24" i="11"/>
  <c r="E19" i="11"/>
  <c r="E22" i="11"/>
  <c r="Q14" i="11"/>
  <c r="Q16" i="11"/>
  <c r="Q19" i="11"/>
  <c r="Q22" i="11"/>
  <c r="Q24" i="11"/>
  <c r="B57" i="10"/>
  <c r="D77" i="10"/>
  <c r="B17" i="10"/>
  <c r="T67" i="10"/>
  <c r="T72" i="10" s="1"/>
  <c r="T78" i="10" s="1"/>
  <c r="M67" i="10"/>
  <c r="M72" i="10" s="1"/>
  <c r="M78" i="10" s="1"/>
  <c r="F67" i="10"/>
  <c r="B88" i="10"/>
  <c r="M18" i="11" l="1"/>
  <c r="I18" i="11"/>
  <c r="H20" i="11"/>
  <c r="E18" i="11"/>
  <c r="D20" i="11"/>
  <c r="P20" i="11"/>
  <c r="Q18" i="11"/>
  <c r="P83" i="10"/>
  <c r="P83" i="6"/>
  <c r="T83" i="5"/>
  <c r="S33" i="10"/>
  <c r="K33" i="10"/>
  <c r="C33" i="10"/>
  <c r="R33" i="10"/>
  <c r="J33" i="10"/>
  <c r="N33" i="10"/>
  <c r="E33" i="10"/>
  <c r="T33" i="10"/>
  <c r="Q33" i="10"/>
  <c r="I33" i="10"/>
  <c r="G33" i="10"/>
  <c r="P33" i="10"/>
  <c r="H33" i="10"/>
  <c r="O33" i="10"/>
  <c r="F33" i="10"/>
  <c r="M33" i="10"/>
  <c r="L33" i="10"/>
  <c r="D33" i="10"/>
  <c r="M25" i="11"/>
  <c r="L28" i="11"/>
  <c r="M28" i="11" s="1"/>
  <c r="F72" i="10"/>
  <c r="B67" i="10"/>
  <c r="Q20" i="11" l="1"/>
  <c r="P25" i="11"/>
  <c r="D25" i="11"/>
  <c r="E20" i="11"/>
  <c r="H25" i="11"/>
  <c r="I20" i="11"/>
  <c r="Q83" i="10"/>
  <c r="Q83" i="6"/>
  <c r="U83" i="5"/>
  <c r="F41" i="10"/>
  <c r="F89" i="10"/>
  <c r="F90" i="10" s="1"/>
  <c r="O41" i="10"/>
  <c r="O89" i="10"/>
  <c r="O90" i="10" s="1"/>
  <c r="C89" i="10"/>
  <c r="C41" i="10"/>
  <c r="C44" i="10" s="1"/>
  <c r="C45" i="10" s="1"/>
  <c r="C76" i="10" s="1"/>
  <c r="C79" i="10" s="1"/>
  <c r="I89" i="10"/>
  <c r="I90" i="10" s="1"/>
  <c r="I41" i="10"/>
  <c r="L89" i="10"/>
  <c r="L90" i="10" s="1"/>
  <c r="L41" i="10"/>
  <c r="S89" i="10"/>
  <c r="S90" i="10" s="1"/>
  <c r="S41" i="10"/>
  <c r="E41" i="10"/>
  <c r="E89" i="10"/>
  <c r="E90" i="10" s="1"/>
  <c r="N41" i="10"/>
  <c r="N89" i="10"/>
  <c r="N90" i="10" s="1"/>
  <c r="H89" i="10"/>
  <c r="H90" i="10" s="1"/>
  <c r="H41" i="10"/>
  <c r="J89" i="10"/>
  <c r="J90" i="10" s="1"/>
  <c r="J41" i="10"/>
  <c r="P89" i="10"/>
  <c r="P90" i="10" s="1"/>
  <c r="P41" i="10"/>
  <c r="R89" i="10"/>
  <c r="R90" i="10" s="1"/>
  <c r="R41" i="10"/>
  <c r="G89" i="10"/>
  <c r="G90" i="10" s="1"/>
  <c r="G41" i="10"/>
  <c r="D89" i="10"/>
  <c r="D90" i="10" s="1"/>
  <c r="D41" i="10"/>
  <c r="D44" i="10" s="1"/>
  <c r="D45" i="10" s="1"/>
  <c r="D76" i="10" s="1"/>
  <c r="K89" i="10"/>
  <c r="K90" i="10" s="1"/>
  <c r="K41" i="10"/>
  <c r="Q89" i="10"/>
  <c r="Q90" i="10" s="1"/>
  <c r="Q41" i="10"/>
  <c r="M41" i="10"/>
  <c r="M89" i="10"/>
  <c r="M90" i="10" s="1"/>
  <c r="T89" i="10"/>
  <c r="T90" i="10" s="1"/>
  <c r="T41" i="10"/>
  <c r="B33" i="10"/>
  <c r="B72" i="10"/>
  <c r="F78" i="10"/>
  <c r="L13" i="12" l="1"/>
  <c r="L19" i="12" s="1"/>
  <c r="L32" i="12" s="1"/>
  <c r="I25" i="11"/>
  <c r="H28" i="11"/>
  <c r="I28" i="11" s="1"/>
  <c r="I13" i="12"/>
  <c r="I19" i="12" s="1"/>
  <c r="I32" i="12" s="1"/>
  <c r="I33" i="12" s="1"/>
  <c r="L33" i="12" s="1"/>
  <c r="O33" i="12" s="1"/>
  <c r="D28" i="11"/>
  <c r="E28" i="11" s="1"/>
  <c r="E25" i="11"/>
  <c r="R13" i="12"/>
  <c r="R19" i="12" s="1"/>
  <c r="R32" i="12" s="1"/>
  <c r="Q25" i="11"/>
  <c r="P28" i="11"/>
  <c r="Q28" i="11" s="1"/>
  <c r="D75" i="10"/>
  <c r="D79" i="10" s="1"/>
  <c r="C85" i="10"/>
  <c r="R83" i="10"/>
  <c r="R83" i="6"/>
  <c r="I91" i="10"/>
  <c r="I42" i="10" s="1"/>
  <c r="I44" i="10" s="1"/>
  <c r="I45" i="10" s="1"/>
  <c r="I76" i="10" s="1"/>
  <c r="O91" i="10"/>
  <c r="O42" i="10" s="1"/>
  <c r="O44" i="10" s="1"/>
  <c r="O45" i="10" s="1"/>
  <c r="O76" i="10" s="1"/>
  <c r="L91" i="10"/>
  <c r="L42" i="10" s="1"/>
  <c r="L44" i="10" s="1"/>
  <c r="L45" i="10" s="1"/>
  <c r="L76" i="10" s="1"/>
  <c r="U91" i="10"/>
  <c r="S91" i="10"/>
  <c r="S42" i="10" s="1"/>
  <c r="S44" i="10" s="1"/>
  <c r="S45" i="10" s="1"/>
  <c r="S76" i="10" s="1"/>
  <c r="P91" i="10"/>
  <c r="P42" i="10" s="1"/>
  <c r="P44" i="10" s="1"/>
  <c r="P45" i="10" s="1"/>
  <c r="P76" i="10" s="1"/>
  <c r="B41" i="10"/>
  <c r="J91" i="10"/>
  <c r="J42" i="10" s="1"/>
  <c r="J44" i="10" s="1"/>
  <c r="J45" i="10" s="1"/>
  <c r="J76" i="10" s="1"/>
  <c r="C90" i="10"/>
  <c r="F91" i="10" s="1"/>
  <c r="F42" i="10" s="1"/>
  <c r="F44" i="10" s="1"/>
  <c r="F45" i="10" s="1"/>
  <c r="F76" i="10" s="1"/>
  <c r="B89" i="10"/>
  <c r="M91" i="10"/>
  <c r="M42" i="10" s="1"/>
  <c r="M44" i="10" s="1"/>
  <c r="M45" i="10" s="1"/>
  <c r="M76" i="10" s="1"/>
  <c r="T91" i="10"/>
  <c r="T42" i="10" s="1"/>
  <c r="T44" i="10" s="1"/>
  <c r="T45" i="10" s="1"/>
  <c r="T76" i="10" s="1"/>
  <c r="N91" i="10"/>
  <c r="N42" i="10" s="1"/>
  <c r="N44" i="10" s="1"/>
  <c r="N45" i="10" s="1"/>
  <c r="N76" i="10" s="1"/>
  <c r="Q91" i="10"/>
  <c r="Q42" i="10" s="1"/>
  <c r="Q44" i="10" s="1"/>
  <c r="Q45" i="10" s="1"/>
  <c r="Q76" i="10" s="1"/>
  <c r="R91" i="10"/>
  <c r="R42" i="10" s="1"/>
  <c r="R44" i="10" s="1"/>
  <c r="R45" i="10" s="1"/>
  <c r="R76" i="10" s="1"/>
  <c r="G91" i="10"/>
  <c r="G42" i="10" s="1"/>
  <c r="G44" i="10" s="1"/>
  <c r="G45" i="10" s="1"/>
  <c r="G76" i="10" s="1"/>
  <c r="H91" i="10"/>
  <c r="H42" i="10" s="1"/>
  <c r="H44" i="10" s="1"/>
  <c r="H45" i="10" s="1"/>
  <c r="H76" i="10" s="1"/>
  <c r="K91" i="10"/>
  <c r="K42" i="10" s="1"/>
  <c r="K44" i="10" s="1"/>
  <c r="K45" i="10" s="1"/>
  <c r="K76" i="10" s="1"/>
  <c r="R33" i="12" l="1"/>
  <c r="E75" i="10"/>
  <c r="D85" i="10"/>
  <c r="S83" i="10"/>
  <c r="S83" i="6"/>
  <c r="E91" i="10"/>
  <c r="B90" i="10"/>
  <c r="G8" i="11"/>
  <c r="K11" i="12" s="1"/>
  <c r="I9" i="13" s="1"/>
  <c r="O8" i="11"/>
  <c r="T83" i="10" l="1"/>
  <c r="T83" i="6"/>
  <c r="E42" i="10"/>
  <c r="B91" i="10"/>
  <c r="S8" i="11"/>
  <c r="T11" i="12" s="1"/>
  <c r="U9" i="13" s="1"/>
  <c r="Q11" i="12"/>
  <c r="Q9" i="13" s="1"/>
  <c r="U83" i="10" l="1"/>
  <c r="U83" i="6"/>
  <c r="E44" i="10"/>
  <c r="B42" i="10"/>
  <c r="V25" i="9"/>
  <c r="U25" i="9"/>
  <c r="U27" i="9" s="1"/>
  <c r="T25" i="9"/>
  <c r="T27" i="9" s="1"/>
  <c r="S25" i="9"/>
  <c r="R25" i="9"/>
  <c r="Q25" i="9"/>
  <c r="Q27" i="9" s="1"/>
  <c r="P25" i="9"/>
  <c r="P27" i="9" s="1"/>
  <c r="O25" i="9"/>
  <c r="O16" i="8" s="1"/>
  <c r="N25" i="9"/>
  <c r="M25" i="9"/>
  <c r="M27" i="9" s="1"/>
  <c r="L25" i="9"/>
  <c r="L27" i="9" s="1"/>
  <c r="K25" i="9"/>
  <c r="L16" i="8" s="1"/>
  <c r="J25" i="9"/>
  <c r="I25" i="9"/>
  <c r="I27" i="9" s="1"/>
  <c r="H25" i="9"/>
  <c r="H27" i="9" s="1"/>
  <c r="G25" i="9"/>
  <c r="I16" i="8" s="1"/>
  <c r="D25" i="9"/>
  <c r="V18" i="9"/>
  <c r="U18" i="9"/>
  <c r="T18" i="9"/>
  <c r="S18" i="9"/>
  <c r="R27" i="8" s="1"/>
  <c r="R18" i="9"/>
  <c r="Q18" i="9"/>
  <c r="P18" i="9"/>
  <c r="O18" i="9"/>
  <c r="N18" i="9"/>
  <c r="M18" i="9"/>
  <c r="L18" i="9"/>
  <c r="K18" i="9"/>
  <c r="L27" i="8" s="1"/>
  <c r="J18" i="9"/>
  <c r="I18" i="9"/>
  <c r="H18" i="9"/>
  <c r="G18" i="9"/>
  <c r="D18" i="9"/>
  <c r="R42" i="8"/>
  <c r="R25" i="8" s="1"/>
  <c r="R31" i="8" s="1"/>
  <c r="R41" i="8"/>
  <c r="O41" i="8"/>
  <c r="L41" i="8"/>
  <c r="L42" i="8" s="1"/>
  <c r="L25" i="8" s="1"/>
  <c r="L31" i="8" s="1"/>
  <c r="I41" i="8"/>
  <c r="I42" i="8" s="1"/>
  <c r="I25" i="8" s="1"/>
  <c r="F41" i="8"/>
  <c r="Q26" i="7"/>
  <c r="Q23" i="7"/>
  <c r="E23" i="7"/>
  <c r="Q21" i="7"/>
  <c r="P20" i="7"/>
  <c r="Q20" i="7" s="1"/>
  <c r="Q18" i="7"/>
  <c r="P18" i="7"/>
  <c r="Q17" i="7"/>
  <c r="Q15" i="7"/>
  <c r="Q13" i="7"/>
  <c r="E13" i="7"/>
  <c r="P12" i="7"/>
  <c r="Q27" i="7" s="1"/>
  <c r="L12" i="7"/>
  <c r="M27" i="7" s="1"/>
  <c r="H12" i="7"/>
  <c r="I27" i="7" s="1"/>
  <c r="D12" i="7"/>
  <c r="E24" i="7" s="1"/>
  <c r="M8" i="7"/>
  <c r="E8" i="7"/>
  <c r="I11" i="8" s="1"/>
  <c r="G9" i="9" s="1"/>
  <c r="U90" i="6"/>
  <c r="U72" i="6"/>
  <c r="U78" i="6" s="1"/>
  <c r="S72" i="6"/>
  <c r="S78" i="6" s="1"/>
  <c r="R72" i="6"/>
  <c r="R78" i="6" s="1"/>
  <c r="Q72" i="6"/>
  <c r="Q78" i="6" s="1"/>
  <c r="P72" i="6"/>
  <c r="P78" i="6" s="1"/>
  <c r="O72" i="6"/>
  <c r="O78" i="6" s="1"/>
  <c r="N72" i="6"/>
  <c r="N78" i="6" s="1"/>
  <c r="L72" i="6"/>
  <c r="L78" i="6" s="1"/>
  <c r="K72" i="6"/>
  <c r="K78" i="6" s="1"/>
  <c r="J72" i="6"/>
  <c r="J78" i="6" s="1"/>
  <c r="I72" i="6"/>
  <c r="I78" i="6" s="1"/>
  <c r="H72" i="6"/>
  <c r="H78" i="6" s="1"/>
  <c r="G72" i="6"/>
  <c r="G78" i="6" s="1"/>
  <c r="E72" i="6"/>
  <c r="E78" i="6" s="1"/>
  <c r="D72" i="6"/>
  <c r="D78" i="6" s="1"/>
  <c r="C72" i="6"/>
  <c r="B71" i="6"/>
  <c r="B70" i="6"/>
  <c r="B69" i="6"/>
  <c r="B68" i="6"/>
  <c r="B64" i="6"/>
  <c r="B63" i="6"/>
  <c r="B62" i="6"/>
  <c r="B61" i="6"/>
  <c r="B60" i="6"/>
  <c r="E57" i="6"/>
  <c r="E77" i="6" s="1"/>
  <c r="B56" i="6"/>
  <c r="U54" i="6"/>
  <c r="U57" i="6" s="1"/>
  <c r="U77" i="6" s="1"/>
  <c r="T54" i="6"/>
  <c r="T57" i="6" s="1"/>
  <c r="T77" i="6" s="1"/>
  <c r="S54" i="6"/>
  <c r="S57" i="6" s="1"/>
  <c r="S77" i="6" s="1"/>
  <c r="R54" i="6"/>
  <c r="R57" i="6" s="1"/>
  <c r="R77" i="6" s="1"/>
  <c r="Q54" i="6"/>
  <c r="Q57" i="6" s="1"/>
  <c r="Q77" i="6" s="1"/>
  <c r="P54" i="6"/>
  <c r="P57" i="6" s="1"/>
  <c r="P77" i="6" s="1"/>
  <c r="O54" i="6"/>
  <c r="O57" i="6" s="1"/>
  <c r="O77" i="6" s="1"/>
  <c r="N54" i="6"/>
  <c r="N57" i="6" s="1"/>
  <c r="N77" i="6" s="1"/>
  <c r="M54" i="6"/>
  <c r="M57" i="6" s="1"/>
  <c r="M77" i="6" s="1"/>
  <c r="L54" i="6"/>
  <c r="L57" i="6" s="1"/>
  <c r="L77" i="6" s="1"/>
  <c r="K54" i="6"/>
  <c r="K57" i="6" s="1"/>
  <c r="K77" i="6" s="1"/>
  <c r="J54" i="6"/>
  <c r="J57" i="6" s="1"/>
  <c r="J77" i="6" s="1"/>
  <c r="I54" i="6"/>
  <c r="I57" i="6" s="1"/>
  <c r="I77" i="6" s="1"/>
  <c r="H54" i="6"/>
  <c r="G54" i="6"/>
  <c r="G57" i="6" s="1"/>
  <c r="G77" i="6" s="1"/>
  <c r="F54" i="6"/>
  <c r="F57" i="6" s="1"/>
  <c r="F77" i="6" s="1"/>
  <c r="E54" i="6"/>
  <c r="D54" i="6"/>
  <c r="D57" i="6" s="1"/>
  <c r="D77" i="6" s="1"/>
  <c r="C54" i="6"/>
  <c r="C57" i="6" s="1"/>
  <c r="B53" i="6"/>
  <c r="B52" i="6"/>
  <c r="B51" i="6"/>
  <c r="B50" i="6"/>
  <c r="B43" i="6"/>
  <c r="D42" i="6"/>
  <c r="C42" i="6"/>
  <c r="B38" i="6"/>
  <c r="B37" i="6"/>
  <c r="B36" i="6"/>
  <c r="B35" i="6"/>
  <c r="B34" i="6"/>
  <c r="B32" i="6"/>
  <c r="B31" i="6"/>
  <c r="B30" i="6"/>
  <c r="U17" i="6"/>
  <c r="U45" i="6" s="1"/>
  <c r="U76" i="6" s="1"/>
  <c r="T17" i="6"/>
  <c r="S17" i="6"/>
  <c r="R17" i="6"/>
  <c r="Q17" i="6"/>
  <c r="P17" i="6"/>
  <c r="O17" i="6"/>
  <c r="N17" i="6"/>
  <c r="M17" i="6"/>
  <c r="L17" i="6"/>
  <c r="K17" i="6"/>
  <c r="J17" i="6"/>
  <c r="H17" i="6"/>
  <c r="G17" i="6"/>
  <c r="F17" i="6"/>
  <c r="E17" i="6"/>
  <c r="D17" i="6"/>
  <c r="C17" i="6"/>
  <c r="B14" i="6"/>
  <c r="B11" i="6"/>
  <c r="B10" i="6"/>
  <c r="B9" i="6"/>
  <c r="L18" i="7" l="1"/>
  <c r="L20" i="7" s="1"/>
  <c r="I23" i="7"/>
  <c r="G27" i="9"/>
  <c r="I27" i="8"/>
  <c r="I31" i="8" s="1"/>
  <c r="O27" i="9"/>
  <c r="O27" i="8"/>
  <c r="N27" i="9"/>
  <c r="V27" i="9"/>
  <c r="H18" i="7"/>
  <c r="I18" i="7" s="1"/>
  <c r="Q8" i="7"/>
  <c r="R11" i="8" s="1"/>
  <c r="S9" i="9" s="1"/>
  <c r="O11" i="8"/>
  <c r="O9" i="9" s="1"/>
  <c r="E15" i="7"/>
  <c r="K27" i="9"/>
  <c r="I13" i="7"/>
  <c r="I15" i="7"/>
  <c r="E26" i="7"/>
  <c r="E17" i="7"/>
  <c r="E21" i="7"/>
  <c r="O42" i="8"/>
  <c r="O25" i="8" s="1"/>
  <c r="O31" i="8" s="1"/>
  <c r="J27" i="9"/>
  <c r="R27" i="9"/>
  <c r="I26" i="7"/>
  <c r="I17" i="7"/>
  <c r="I21" i="7"/>
  <c r="S27" i="9"/>
  <c r="R16" i="8"/>
  <c r="B44" i="10"/>
  <c r="B81" i="10" s="1"/>
  <c r="E45" i="10"/>
  <c r="H29" i="6"/>
  <c r="G33" i="6" s="1"/>
  <c r="B54" i="6"/>
  <c r="F67" i="6" s="1"/>
  <c r="B16" i="6"/>
  <c r="K8" i="7"/>
  <c r="N11" i="8" s="1"/>
  <c r="M9" i="9" s="1"/>
  <c r="M20" i="7"/>
  <c r="L25" i="7"/>
  <c r="O13" i="8" s="1"/>
  <c r="O19" i="8" s="1"/>
  <c r="O32" i="8" s="1"/>
  <c r="M18" i="7"/>
  <c r="M13" i="7"/>
  <c r="M15" i="7"/>
  <c r="M17" i="7"/>
  <c r="H20" i="7"/>
  <c r="M21" i="7"/>
  <c r="M23" i="7"/>
  <c r="M26" i="7"/>
  <c r="E14" i="7"/>
  <c r="E16" i="7"/>
  <c r="E27" i="7"/>
  <c r="D18" i="7"/>
  <c r="E19" i="7"/>
  <c r="E22" i="7"/>
  <c r="I14" i="7"/>
  <c r="I16" i="7"/>
  <c r="I19" i="7"/>
  <c r="I22" i="7"/>
  <c r="I24" i="7"/>
  <c r="M14" i="7"/>
  <c r="M16" i="7"/>
  <c r="M22" i="7"/>
  <c r="M19" i="7"/>
  <c r="M24" i="7"/>
  <c r="P25" i="7"/>
  <c r="R13" i="8" s="1"/>
  <c r="R19" i="8" s="1"/>
  <c r="R32" i="8" s="1"/>
  <c r="Q14" i="7"/>
  <c r="Q16" i="7"/>
  <c r="Q19" i="7"/>
  <c r="Q22" i="7"/>
  <c r="Q24" i="7"/>
  <c r="I17" i="6"/>
  <c r="B17" i="6" s="1"/>
  <c r="B88" i="6"/>
  <c r="C77" i="6"/>
  <c r="C78" i="6"/>
  <c r="H57" i="6"/>
  <c r="H77" i="6" s="1"/>
  <c r="O33" i="6" l="1"/>
  <c r="O89" i="6" s="1"/>
  <c r="O90" i="6" s="1"/>
  <c r="E76" i="10"/>
  <c r="E79" i="10" s="1"/>
  <c r="B45" i="10"/>
  <c r="J33" i="6"/>
  <c r="J41" i="6" s="1"/>
  <c r="R33" i="6"/>
  <c r="R89" i="6" s="1"/>
  <c r="R90" i="6" s="1"/>
  <c r="F33" i="6"/>
  <c r="F41" i="6" s="1"/>
  <c r="N33" i="6"/>
  <c r="N41" i="6" s="1"/>
  <c r="S33" i="6"/>
  <c r="S41" i="6" s="1"/>
  <c r="H33" i="6"/>
  <c r="H89" i="6" s="1"/>
  <c r="H90" i="6" s="1"/>
  <c r="D33" i="6"/>
  <c r="D41" i="6" s="1"/>
  <c r="D44" i="6" s="1"/>
  <c r="D45" i="6" s="1"/>
  <c r="D76" i="6" s="1"/>
  <c r="M33" i="6"/>
  <c r="I33" i="6"/>
  <c r="I41" i="6" s="1"/>
  <c r="Q33" i="6"/>
  <c r="Q41" i="6" s="1"/>
  <c r="C33" i="6"/>
  <c r="C41" i="6" s="1"/>
  <c r="C44" i="6" s="1"/>
  <c r="C45" i="6" s="1"/>
  <c r="C76" i="6" s="1"/>
  <c r="C79" i="6" s="1"/>
  <c r="K33" i="6"/>
  <c r="K89" i="6" s="1"/>
  <c r="K90" i="6" s="1"/>
  <c r="L33" i="6"/>
  <c r="L41" i="6" s="1"/>
  <c r="T33" i="6"/>
  <c r="T41" i="6" s="1"/>
  <c r="P33" i="6"/>
  <c r="P89" i="6" s="1"/>
  <c r="P90" i="6" s="1"/>
  <c r="E33" i="6"/>
  <c r="E41" i="6" s="1"/>
  <c r="M41" i="6"/>
  <c r="M89" i="6"/>
  <c r="M90" i="6" s="1"/>
  <c r="G41" i="6"/>
  <c r="G89" i="6"/>
  <c r="G90" i="6" s="1"/>
  <c r="M67" i="6"/>
  <c r="M72" i="6" s="1"/>
  <c r="M78" i="6" s="1"/>
  <c r="T67" i="6"/>
  <c r="T72" i="6" s="1"/>
  <c r="T78" i="6" s="1"/>
  <c r="E18" i="7"/>
  <c r="D20" i="7"/>
  <c r="Q25" i="7"/>
  <c r="P28" i="7"/>
  <c r="Q28" i="7" s="1"/>
  <c r="M25" i="7"/>
  <c r="L28" i="7"/>
  <c r="M28" i="7" s="1"/>
  <c r="I20" i="7"/>
  <c r="H25" i="7"/>
  <c r="L13" i="8" s="1"/>
  <c r="L19" i="8" s="1"/>
  <c r="L32" i="8" s="1"/>
  <c r="F72" i="6"/>
  <c r="B57" i="6"/>
  <c r="J89" i="6" l="1"/>
  <c r="J90" i="6" s="1"/>
  <c r="F89" i="6"/>
  <c r="F90" i="6" s="1"/>
  <c r="P41" i="6"/>
  <c r="D89" i="6"/>
  <c r="D90" i="6" s="1"/>
  <c r="F75" i="10"/>
  <c r="F79" i="10" s="1"/>
  <c r="E85" i="10"/>
  <c r="O41" i="6"/>
  <c r="D75" i="6"/>
  <c r="D79" i="6" s="1"/>
  <c r="C85" i="6"/>
  <c r="C89" i="6"/>
  <c r="K41" i="6"/>
  <c r="R41" i="6"/>
  <c r="N89" i="6"/>
  <c r="N90" i="6" s="1"/>
  <c r="P91" i="6" s="1"/>
  <c r="P42" i="6" s="1"/>
  <c r="P44" i="6" s="1"/>
  <c r="P45" i="6" s="1"/>
  <c r="P76" i="6" s="1"/>
  <c r="B67" i="6"/>
  <c r="R91" i="6"/>
  <c r="R42" i="6" s="1"/>
  <c r="Q89" i="6"/>
  <c r="Q90" i="6" s="1"/>
  <c r="S91" i="6" s="1"/>
  <c r="S42" i="6" s="1"/>
  <c r="S44" i="6" s="1"/>
  <c r="S45" i="6" s="1"/>
  <c r="S76" i="6" s="1"/>
  <c r="T89" i="6"/>
  <c r="T90" i="6" s="1"/>
  <c r="I89" i="6"/>
  <c r="I90" i="6" s="1"/>
  <c r="L91" i="6" s="1"/>
  <c r="L42" i="6" s="1"/>
  <c r="L44" i="6" s="1"/>
  <c r="L45" i="6" s="1"/>
  <c r="L76" i="6" s="1"/>
  <c r="L89" i="6"/>
  <c r="L90" i="6" s="1"/>
  <c r="N91" i="6" s="1"/>
  <c r="N42" i="6" s="1"/>
  <c r="N44" i="6" s="1"/>
  <c r="N45" i="6" s="1"/>
  <c r="N76" i="6" s="1"/>
  <c r="E89" i="6"/>
  <c r="E90" i="6" s="1"/>
  <c r="G91" i="6" s="1"/>
  <c r="G42" i="6" s="1"/>
  <c r="G44" i="6" s="1"/>
  <c r="G45" i="6" s="1"/>
  <c r="G76" i="6" s="1"/>
  <c r="S89" i="6"/>
  <c r="S90" i="6" s="1"/>
  <c r="U91" i="6" s="1"/>
  <c r="H41" i="6"/>
  <c r="I91" i="6"/>
  <c r="I42" i="6" s="1"/>
  <c r="I44" i="6" s="1"/>
  <c r="I45" i="6" s="1"/>
  <c r="I76" i="6" s="1"/>
  <c r="B33" i="6"/>
  <c r="M91" i="6"/>
  <c r="M42" i="6" s="1"/>
  <c r="M44" i="6" s="1"/>
  <c r="M45" i="6" s="1"/>
  <c r="M76" i="6" s="1"/>
  <c r="C90" i="6"/>
  <c r="J91" i="6"/>
  <c r="J42" i="6" s="1"/>
  <c r="J44" i="6" s="1"/>
  <c r="J45" i="6" s="1"/>
  <c r="J76" i="6" s="1"/>
  <c r="E20" i="7"/>
  <c r="D25" i="7"/>
  <c r="I13" i="8" s="1"/>
  <c r="I19" i="8" s="1"/>
  <c r="I32" i="8" s="1"/>
  <c r="I33" i="8" s="1"/>
  <c r="L33" i="8" s="1"/>
  <c r="O33" i="8" s="1"/>
  <c r="R33" i="8" s="1"/>
  <c r="I25" i="7"/>
  <c r="H28" i="7"/>
  <c r="I28" i="7" s="1"/>
  <c r="F78" i="6"/>
  <c r="B72" i="6"/>
  <c r="G75" i="10" l="1"/>
  <c r="G79" i="10" s="1"/>
  <c r="F85" i="10"/>
  <c r="B41" i="6"/>
  <c r="Q91" i="6"/>
  <c r="Q42" i="6" s="1"/>
  <c r="Q44" i="6" s="1"/>
  <c r="Q45" i="6" s="1"/>
  <c r="Q76" i="6" s="1"/>
  <c r="R44" i="6"/>
  <c r="R45" i="6" s="1"/>
  <c r="R76" i="6" s="1"/>
  <c r="E75" i="6"/>
  <c r="D85" i="6"/>
  <c r="O91" i="6"/>
  <c r="O42" i="6" s="1"/>
  <c r="O44" i="6" s="1"/>
  <c r="O45" i="6" s="1"/>
  <c r="O76" i="6" s="1"/>
  <c r="H91" i="6"/>
  <c r="H42" i="6" s="1"/>
  <c r="H44" i="6" s="1"/>
  <c r="H45" i="6" s="1"/>
  <c r="H76" i="6" s="1"/>
  <c r="T91" i="6"/>
  <c r="T42" i="6" s="1"/>
  <c r="T44" i="6" s="1"/>
  <c r="T45" i="6" s="1"/>
  <c r="T76" i="6" s="1"/>
  <c r="B89" i="6"/>
  <c r="K91" i="6"/>
  <c r="K42" i="6" s="1"/>
  <c r="K44" i="6" s="1"/>
  <c r="K45" i="6" s="1"/>
  <c r="K76" i="6" s="1"/>
  <c r="F91" i="6"/>
  <c r="F42" i="6" s="1"/>
  <c r="F44" i="6" s="1"/>
  <c r="F45" i="6" s="1"/>
  <c r="F76" i="6" s="1"/>
  <c r="B90" i="6"/>
  <c r="E91" i="6"/>
  <c r="D28" i="7"/>
  <c r="E28" i="7" s="1"/>
  <c r="E25" i="7"/>
  <c r="H75" i="10" l="1"/>
  <c r="H79" i="10" s="1"/>
  <c r="G85" i="10"/>
  <c r="E42" i="6"/>
  <c r="B91" i="6"/>
  <c r="G8" i="7"/>
  <c r="K11" i="8" s="1"/>
  <c r="I9" i="9" s="1"/>
  <c r="O8" i="7"/>
  <c r="I75" i="10" l="1"/>
  <c r="I79" i="10" s="1"/>
  <c r="H85" i="10"/>
  <c r="B42" i="6"/>
  <c r="E44" i="6"/>
  <c r="S8" i="7"/>
  <c r="T11" i="8" s="1"/>
  <c r="U9" i="9" s="1"/>
  <c r="Q11" i="8"/>
  <c r="Q9" i="9" s="1"/>
  <c r="J75" i="10" l="1"/>
  <c r="J79" i="10" s="1"/>
  <c r="I85" i="10"/>
  <c r="B44" i="6"/>
  <c r="B81" i="6" s="1"/>
  <c r="E45" i="6"/>
  <c r="B51" i="1"/>
  <c r="B50" i="1"/>
  <c r="B49" i="1"/>
  <c r="B48" i="1"/>
  <c r="B46" i="1"/>
  <c r="B45" i="1"/>
  <c r="B43" i="1"/>
  <c r="C52" i="1"/>
  <c r="C72" i="5"/>
  <c r="B42" i="1"/>
  <c r="B38" i="1"/>
  <c r="B35" i="1"/>
  <c r="B34" i="1"/>
  <c r="B33" i="1"/>
  <c r="B32" i="1"/>
  <c r="B25" i="1"/>
  <c r="B22" i="1"/>
  <c r="B21" i="1"/>
  <c r="B20" i="1"/>
  <c r="B19" i="1"/>
  <c r="B17" i="1"/>
  <c r="B16" i="1"/>
  <c r="B15" i="1"/>
  <c r="B9" i="1"/>
  <c r="B8" i="1"/>
  <c r="B7" i="1"/>
  <c r="B71" i="5"/>
  <c r="B70" i="5"/>
  <c r="B69" i="5"/>
  <c r="B68" i="5"/>
  <c r="B64" i="5"/>
  <c r="B63" i="5"/>
  <c r="B62" i="5"/>
  <c r="B61" i="5"/>
  <c r="B60" i="5"/>
  <c r="B56" i="5"/>
  <c r="B53" i="5"/>
  <c r="B52" i="5"/>
  <c r="B51" i="5"/>
  <c r="B50" i="5"/>
  <c r="B43" i="5"/>
  <c r="B38" i="5"/>
  <c r="B37" i="5"/>
  <c r="B36" i="5"/>
  <c r="B35" i="5"/>
  <c r="B34" i="5"/>
  <c r="B32" i="5"/>
  <c r="B31" i="5"/>
  <c r="B30" i="5"/>
  <c r="B11" i="5"/>
  <c r="B10" i="5"/>
  <c r="B9" i="5"/>
  <c r="K75" i="10" l="1"/>
  <c r="K79" i="10" s="1"/>
  <c r="J85" i="10"/>
  <c r="H29" i="5"/>
  <c r="E76" i="6"/>
  <c r="E79" i="6" s="1"/>
  <c r="B45" i="6"/>
  <c r="U65" i="1"/>
  <c r="T65" i="1"/>
  <c r="S65" i="1"/>
  <c r="R65" i="1"/>
  <c r="Q65" i="1"/>
  <c r="P65" i="1"/>
  <c r="O65" i="1"/>
  <c r="N65" i="1"/>
  <c r="M65" i="1"/>
  <c r="L65" i="1"/>
  <c r="K65" i="1"/>
  <c r="J65" i="1"/>
  <c r="I65" i="1"/>
  <c r="H65" i="1"/>
  <c r="G65" i="1"/>
  <c r="F65" i="1"/>
  <c r="E65" i="1"/>
  <c r="D65" i="1"/>
  <c r="C66" i="1"/>
  <c r="T23" i="1"/>
  <c r="S23" i="1"/>
  <c r="R23" i="1"/>
  <c r="Q23" i="1"/>
  <c r="P23" i="1"/>
  <c r="O23" i="1"/>
  <c r="N23" i="1"/>
  <c r="M23" i="1"/>
  <c r="L23" i="1"/>
  <c r="K23" i="1"/>
  <c r="J23" i="1"/>
  <c r="I23" i="1"/>
  <c r="H23" i="1"/>
  <c r="G23" i="1"/>
  <c r="F23" i="1"/>
  <c r="E23" i="1"/>
  <c r="D23" i="1"/>
  <c r="C23" i="1"/>
  <c r="B23" i="1" l="1"/>
  <c r="L75" i="10"/>
  <c r="L79" i="10" s="1"/>
  <c r="K85" i="10"/>
  <c r="F75" i="6"/>
  <c r="F79" i="6" s="1"/>
  <c r="E85" i="6"/>
  <c r="Q33" i="5"/>
  <c r="I33" i="5"/>
  <c r="H33" i="5"/>
  <c r="O33" i="5"/>
  <c r="G33" i="5"/>
  <c r="F33" i="5"/>
  <c r="E33" i="5"/>
  <c r="L33" i="5"/>
  <c r="S33" i="5"/>
  <c r="C33" i="5"/>
  <c r="J33" i="5"/>
  <c r="P33" i="5"/>
  <c r="N33" i="5"/>
  <c r="M33" i="5"/>
  <c r="T33" i="5"/>
  <c r="D33" i="5"/>
  <c r="K33" i="5"/>
  <c r="R33" i="5"/>
  <c r="U90" i="5"/>
  <c r="U72" i="5"/>
  <c r="U78" i="5" s="1"/>
  <c r="S72" i="5"/>
  <c r="S78" i="5" s="1"/>
  <c r="R72" i="5"/>
  <c r="R78" i="5" s="1"/>
  <c r="Q72" i="5"/>
  <c r="Q78" i="5" s="1"/>
  <c r="P72" i="5"/>
  <c r="P78" i="5" s="1"/>
  <c r="O72" i="5"/>
  <c r="O78" i="5" s="1"/>
  <c r="N72" i="5"/>
  <c r="N78" i="5" s="1"/>
  <c r="L72" i="5"/>
  <c r="L78" i="5" s="1"/>
  <c r="K72" i="5"/>
  <c r="K78" i="5" s="1"/>
  <c r="J72" i="5"/>
  <c r="J78" i="5" s="1"/>
  <c r="I72" i="5"/>
  <c r="I78" i="5" s="1"/>
  <c r="H72" i="5"/>
  <c r="H78" i="5" s="1"/>
  <c r="G72" i="5"/>
  <c r="G78" i="5" s="1"/>
  <c r="E72" i="5"/>
  <c r="E78" i="5" s="1"/>
  <c r="D72" i="5"/>
  <c r="D78" i="5" s="1"/>
  <c r="U54" i="5"/>
  <c r="U57" i="5" s="1"/>
  <c r="U77" i="5" s="1"/>
  <c r="T54" i="5"/>
  <c r="T57" i="5" s="1"/>
  <c r="T77" i="5" s="1"/>
  <c r="S54" i="5"/>
  <c r="S57" i="5" s="1"/>
  <c r="S77" i="5" s="1"/>
  <c r="R54" i="5"/>
  <c r="R57" i="5" s="1"/>
  <c r="R77" i="5" s="1"/>
  <c r="Q54" i="5"/>
  <c r="Q57" i="5" s="1"/>
  <c r="Q77" i="5" s="1"/>
  <c r="P54" i="5"/>
  <c r="P57" i="5" s="1"/>
  <c r="P77" i="5" s="1"/>
  <c r="O54" i="5"/>
  <c r="O57" i="5" s="1"/>
  <c r="O77" i="5" s="1"/>
  <c r="N54" i="5"/>
  <c r="N57" i="5" s="1"/>
  <c r="N77" i="5" s="1"/>
  <c r="M54" i="5"/>
  <c r="M57" i="5" s="1"/>
  <c r="M77" i="5" s="1"/>
  <c r="L54" i="5"/>
  <c r="L57" i="5" s="1"/>
  <c r="L77" i="5" s="1"/>
  <c r="K54" i="5"/>
  <c r="K57" i="5" s="1"/>
  <c r="K77" i="5" s="1"/>
  <c r="J54" i="5"/>
  <c r="J57" i="5" s="1"/>
  <c r="J77" i="5" s="1"/>
  <c r="I54" i="5"/>
  <c r="I57" i="5" s="1"/>
  <c r="I77" i="5" s="1"/>
  <c r="H54" i="5"/>
  <c r="H57" i="5" s="1"/>
  <c r="H77" i="5" s="1"/>
  <c r="G54" i="5"/>
  <c r="G57" i="5" s="1"/>
  <c r="G77" i="5" s="1"/>
  <c r="F54" i="5"/>
  <c r="E54" i="5"/>
  <c r="E57" i="5" s="1"/>
  <c r="D54" i="5"/>
  <c r="D57" i="5" s="1"/>
  <c r="D77" i="5" s="1"/>
  <c r="C54" i="5"/>
  <c r="C57" i="5" s="1"/>
  <c r="C77" i="5" s="1"/>
  <c r="D42" i="5"/>
  <c r="C42" i="5"/>
  <c r="U45" i="5"/>
  <c r="U76" i="5" s="1"/>
  <c r="T17" i="5"/>
  <c r="S17" i="5"/>
  <c r="R17" i="5"/>
  <c r="Q17" i="5"/>
  <c r="P17" i="5"/>
  <c r="O17" i="5"/>
  <c r="N17" i="5"/>
  <c r="M17" i="5"/>
  <c r="L17" i="5"/>
  <c r="K17" i="5"/>
  <c r="J17" i="5"/>
  <c r="I17" i="5"/>
  <c r="H17" i="5"/>
  <c r="G17" i="5"/>
  <c r="F17" i="5"/>
  <c r="E17" i="5"/>
  <c r="D17" i="5"/>
  <c r="B14" i="5"/>
  <c r="C65" i="1"/>
  <c r="U12" i="1"/>
  <c r="T11" i="1"/>
  <c r="T12" i="1" s="1"/>
  <c r="S11" i="1"/>
  <c r="S12" i="1" s="1"/>
  <c r="R11" i="1"/>
  <c r="R12" i="1" s="1"/>
  <c r="Q11" i="1"/>
  <c r="Q12" i="1" s="1"/>
  <c r="P11" i="1"/>
  <c r="P12" i="1" s="1"/>
  <c r="O11" i="1"/>
  <c r="O12" i="1" s="1"/>
  <c r="N11" i="1"/>
  <c r="N12" i="1" s="1"/>
  <c r="M11" i="1"/>
  <c r="M12" i="1" s="1"/>
  <c r="L11" i="1"/>
  <c r="L12" i="1" s="1"/>
  <c r="K11" i="1"/>
  <c r="K12" i="1" s="1"/>
  <c r="J11" i="1"/>
  <c r="J12" i="1" s="1"/>
  <c r="I11" i="1"/>
  <c r="I12" i="1" s="1"/>
  <c r="H11" i="1"/>
  <c r="H12" i="1" s="1"/>
  <c r="G11" i="1"/>
  <c r="G12" i="1" s="1"/>
  <c r="F11" i="1"/>
  <c r="F12" i="1" s="1"/>
  <c r="E11" i="1"/>
  <c r="E12" i="1" s="1"/>
  <c r="D11" i="1"/>
  <c r="D12" i="1" s="1"/>
  <c r="C11" i="1"/>
  <c r="D24" i="1"/>
  <c r="C24" i="1"/>
  <c r="U52" i="1"/>
  <c r="S52" i="1"/>
  <c r="R52" i="1"/>
  <c r="Q52" i="1"/>
  <c r="P52" i="1"/>
  <c r="O52" i="1"/>
  <c r="N52" i="1"/>
  <c r="L52" i="1"/>
  <c r="K52" i="1"/>
  <c r="J52" i="1"/>
  <c r="I52" i="1"/>
  <c r="H52" i="1"/>
  <c r="G52" i="1"/>
  <c r="E52" i="1"/>
  <c r="D52" i="1"/>
  <c r="C12" i="1" l="1"/>
  <c r="B12" i="1" s="1"/>
  <c r="B11" i="1"/>
  <c r="M75" i="10"/>
  <c r="M79" i="10" s="1"/>
  <c r="L85" i="10"/>
  <c r="G75" i="6"/>
  <c r="G79" i="6" s="1"/>
  <c r="F85" i="6"/>
  <c r="M89" i="5"/>
  <c r="M90" i="5" s="1"/>
  <c r="M41" i="5"/>
  <c r="T89" i="5"/>
  <c r="T90" i="5" s="1"/>
  <c r="T41" i="5"/>
  <c r="O41" i="5"/>
  <c r="O89" i="5"/>
  <c r="O90" i="5" s="1"/>
  <c r="C89" i="5"/>
  <c r="B33" i="5"/>
  <c r="C41" i="5"/>
  <c r="C44" i="5" s="1"/>
  <c r="G89" i="5"/>
  <c r="G90" i="5" s="1"/>
  <c r="G41" i="5"/>
  <c r="P41" i="5"/>
  <c r="P89" i="5"/>
  <c r="P90" i="5" s="1"/>
  <c r="K89" i="5"/>
  <c r="K90" i="5" s="1"/>
  <c r="K41" i="5"/>
  <c r="E89" i="5"/>
  <c r="E90" i="5" s="1"/>
  <c r="E41" i="5"/>
  <c r="N41" i="5"/>
  <c r="N89" i="5"/>
  <c r="N90" i="5" s="1"/>
  <c r="R89" i="5"/>
  <c r="R90" i="5" s="1"/>
  <c r="R41" i="5"/>
  <c r="I89" i="5"/>
  <c r="I90" i="5" s="1"/>
  <c r="I41" i="5"/>
  <c r="S41" i="5"/>
  <c r="S89" i="5"/>
  <c r="S90" i="5" s="1"/>
  <c r="L41" i="5"/>
  <c r="L89" i="5"/>
  <c r="L90" i="5" s="1"/>
  <c r="F41" i="5"/>
  <c r="F89" i="5"/>
  <c r="F90" i="5" s="1"/>
  <c r="J89" i="5"/>
  <c r="J90" i="5" s="1"/>
  <c r="L91" i="5" s="1"/>
  <c r="L42" i="5" s="1"/>
  <c r="J41" i="5"/>
  <c r="H89" i="5"/>
  <c r="H90" i="5" s="1"/>
  <c r="H41" i="5"/>
  <c r="Q41" i="5"/>
  <c r="Q89" i="5"/>
  <c r="Q90" i="5" s="1"/>
  <c r="D89" i="5"/>
  <c r="D90" i="5" s="1"/>
  <c r="D41" i="5"/>
  <c r="D44" i="5" s="1"/>
  <c r="F57" i="5"/>
  <c r="B54" i="5"/>
  <c r="F67" i="5" s="1"/>
  <c r="E77" i="5"/>
  <c r="C78" i="5"/>
  <c r="N75" i="10" l="1"/>
  <c r="N79" i="10" s="1"/>
  <c r="M85" i="10"/>
  <c r="H75" i="6"/>
  <c r="H79" i="6" s="1"/>
  <c r="G85" i="6"/>
  <c r="D45" i="5"/>
  <c r="D76" i="5" s="1"/>
  <c r="R91" i="5"/>
  <c r="R42" i="5" s="1"/>
  <c r="R44" i="5" s="1"/>
  <c r="R45" i="5" s="1"/>
  <c r="R76" i="5" s="1"/>
  <c r="H91" i="5"/>
  <c r="H42" i="5" s="1"/>
  <c r="H44" i="5" s="1"/>
  <c r="H45" i="5" s="1"/>
  <c r="H76" i="5" s="1"/>
  <c r="J91" i="5"/>
  <c r="J42" i="5" s="1"/>
  <c r="J44" i="5" s="1"/>
  <c r="J45" i="5" s="1"/>
  <c r="J76" i="5" s="1"/>
  <c r="P91" i="5"/>
  <c r="P42" i="5" s="1"/>
  <c r="P44" i="5" s="1"/>
  <c r="P45" i="5" s="1"/>
  <c r="P76" i="5" s="1"/>
  <c r="M91" i="5"/>
  <c r="M42" i="5" s="1"/>
  <c r="M44" i="5" s="1"/>
  <c r="M45" i="5" s="1"/>
  <c r="M76" i="5" s="1"/>
  <c r="T91" i="5"/>
  <c r="T42" i="5" s="1"/>
  <c r="Q91" i="5"/>
  <c r="Q42" i="5" s="1"/>
  <c r="Q44" i="5" s="1"/>
  <c r="Q45" i="5" s="1"/>
  <c r="Q76" i="5" s="1"/>
  <c r="G91" i="5"/>
  <c r="G42" i="5" s="1"/>
  <c r="G44" i="5" s="1"/>
  <c r="G45" i="5" s="1"/>
  <c r="G76" i="5" s="1"/>
  <c r="L44" i="5"/>
  <c r="L45" i="5" s="1"/>
  <c r="L76" i="5" s="1"/>
  <c r="S91" i="5"/>
  <c r="S42" i="5" s="1"/>
  <c r="S44" i="5" s="1"/>
  <c r="S45" i="5" s="1"/>
  <c r="S76" i="5" s="1"/>
  <c r="U91" i="5"/>
  <c r="K91" i="5"/>
  <c r="K42" i="5" s="1"/>
  <c r="K44" i="5" s="1"/>
  <c r="K45" i="5" s="1"/>
  <c r="K76" i="5" s="1"/>
  <c r="I91" i="5"/>
  <c r="I42" i="5" s="1"/>
  <c r="I44" i="5" s="1"/>
  <c r="I45" i="5" s="1"/>
  <c r="I76" i="5" s="1"/>
  <c r="O91" i="5"/>
  <c r="O42" i="5" s="1"/>
  <c r="O44" i="5" s="1"/>
  <c r="O45" i="5" s="1"/>
  <c r="O76" i="5" s="1"/>
  <c r="N91" i="5"/>
  <c r="N42" i="5" s="1"/>
  <c r="N44" i="5" s="1"/>
  <c r="N45" i="5" s="1"/>
  <c r="N76" i="5" s="1"/>
  <c r="B41" i="5"/>
  <c r="B89" i="5"/>
  <c r="M67" i="5"/>
  <c r="M72" i="5" s="1"/>
  <c r="M78" i="5" s="1"/>
  <c r="T67" i="5"/>
  <c r="T72" i="5" s="1"/>
  <c r="T78" i="5" s="1"/>
  <c r="F77" i="5"/>
  <c r="B57" i="5"/>
  <c r="O8" i="2"/>
  <c r="S8" i="2" s="1"/>
  <c r="G8" i="2"/>
  <c r="K11" i="3" s="1"/>
  <c r="F72" i="5"/>
  <c r="O75" i="10" l="1"/>
  <c r="O79" i="10" s="1"/>
  <c r="N85" i="10"/>
  <c r="I75" i="6"/>
  <c r="I79" i="6" s="1"/>
  <c r="H85" i="6"/>
  <c r="B72" i="5"/>
  <c r="B67" i="5"/>
  <c r="T44" i="5"/>
  <c r="T45" i="5" s="1"/>
  <c r="T76" i="5" s="1"/>
  <c r="F78" i="5"/>
  <c r="P75" i="10" l="1"/>
  <c r="P79" i="10" s="1"/>
  <c r="O85" i="10"/>
  <c r="J75" i="6"/>
  <c r="J79" i="6" s="1"/>
  <c r="I85" i="6"/>
  <c r="C5" i="1"/>
  <c r="Q75" i="10" l="1"/>
  <c r="Q79" i="10" s="1"/>
  <c r="P85" i="10"/>
  <c r="K75" i="6"/>
  <c r="K79" i="6" s="1"/>
  <c r="J85" i="6"/>
  <c r="B44" i="1"/>
  <c r="R75" i="10" l="1"/>
  <c r="R79" i="10" s="1"/>
  <c r="Q85" i="10"/>
  <c r="L75" i="6"/>
  <c r="L79" i="6" s="1"/>
  <c r="K85" i="6"/>
  <c r="U36" i="1"/>
  <c r="U39" i="1" s="1"/>
  <c r="T36" i="1"/>
  <c r="T39" i="1" s="1"/>
  <c r="S36" i="1"/>
  <c r="S39" i="1" s="1"/>
  <c r="R36" i="1"/>
  <c r="R39" i="1" s="1"/>
  <c r="Q36" i="1"/>
  <c r="Q39" i="1" s="1"/>
  <c r="P36" i="1"/>
  <c r="P39" i="1" s="1"/>
  <c r="O36" i="1"/>
  <c r="O39" i="1" s="1"/>
  <c r="N36" i="1"/>
  <c r="N39" i="1" s="1"/>
  <c r="M36" i="1"/>
  <c r="M39" i="1" s="1"/>
  <c r="L36" i="1"/>
  <c r="L39" i="1" s="1"/>
  <c r="K36" i="1"/>
  <c r="K39" i="1" s="1"/>
  <c r="J36" i="1"/>
  <c r="J39" i="1" s="1"/>
  <c r="I36" i="1"/>
  <c r="I39" i="1" s="1"/>
  <c r="H36" i="1"/>
  <c r="H39" i="1" s="1"/>
  <c r="G36" i="1"/>
  <c r="G39" i="1" s="1"/>
  <c r="F36" i="1"/>
  <c r="F39" i="1" s="1"/>
  <c r="E36" i="1"/>
  <c r="E39" i="1" s="1"/>
  <c r="D36" i="1"/>
  <c r="C36" i="1"/>
  <c r="C39" i="1" l="1"/>
  <c r="B36" i="1"/>
  <c r="S75" i="10"/>
  <c r="S79" i="10" s="1"/>
  <c r="R85" i="10"/>
  <c r="M75" i="6"/>
  <c r="M79" i="6" s="1"/>
  <c r="L85" i="6"/>
  <c r="D39" i="1"/>
  <c r="U66" i="1"/>
  <c r="T66" i="1"/>
  <c r="S66" i="1"/>
  <c r="R66" i="1"/>
  <c r="Q66" i="1"/>
  <c r="P66" i="1"/>
  <c r="O66" i="1"/>
  <c r="N66" i="1"/>
  <c r="M66" i="1"/>
  <c r="L66" i="1"/>
  <c r="K66" i="1"/>
  <c r="J66" i="1"/>
  <c r="I66" i="1"/>
  <c r="H66" i="1"/>
  <c r="G66" i="1"/>
  <c r="F66" i="1"/>
  <c r="E66" i="1"/>
  <c r="D66" i="1"/>
  <c r="M47" i="1" l="1"/>
  <c r="F47" i="1"/>
  <c r="T47" i="1"/>
  <c r="B39" i="1"/>
  <c r="T75" i="10"/>
  <c r="T79" i="10" s="1"/>
  <c r="S85" i="10"/>
  <c r="N75" i="6"/>
  <c r="N79" i="6" s="1"/>
  <c r="M85" i="6"/>
  <c r="M52" i="1"/>
  <c r="T52" i="1"/>
  <c r="B66" i="1"/>
  <c r="T11" i="3"/>
  <c r="U9" i="4" s="1"/>
  <c r="Q11" i="3"/>
  <c r="Q9" i="4" s="1"/>
  <c r="N11" i="3"/>
  <c r="M9" i="4" s="1"/>
  <c r="I9" i="4"/>
  <c r="D5" i="1"/>
  <c r="E5" i="1" s="1"/>
  <c r="F5" i="1" s="1"/>
  <c r="G5" i="1" s="1"/>
  <c r="H5" i="1" s="1"/>
  <c r="I5" i="1" s="1"/>
  <c r="J5" i="1" s="1"/>
  <c r="K5" i="1" s="1"/>
  <c r="L5" i="1" s="1"/>
  <c r="M5" i="1" s="1"/>
  <c r="N5" i="1" s="1"/>
  <c r="O5" i="1" s="1"/>
  <c r="P5" i="1" s="1"/>
  <c r="Q5" i="1" s="1"/>
  <c r="R5" i="1" s="1"/>
  <c r="S5" i="1" s="1"/>
  <c r="T5" i="1" s="1"/>
  <c r="B47" i="1" l="1"/>
  <c r="U75" i="10"/>
  <c r="U79" i="10" s="1"/>
  <c r="U85" i="10" s="1"/>
  <c r="T85" i="10"/>
  <c r="O75" i="6"/>
  <c r="O79" i="6" s="1"/>
  <c r="N85" i="6"/>
  <c r="F52" i="1"/>
  <c r="B52" i="1" s="1"/>
  <c r="T67" i="1"/>
  <c r="S67" i="1"/>
  <c r="R67" i="1"/>
  <c r="P67" i="1"/>
  <c r="O67" i="1"/>
  <c r="N67" i="1"/>
  <c r="L67" i="1"/>
  <c r="K67" i="1"/>
  <c r="J67" i="1"/>
  <c r="H67" i="1"/>
  <c r="G67" i="1"/>
  <c r="F67" i="1"/>
  <c r="D67" i="1"/>
  <c r="P75" i="6" l="1"/>
  <c r="P79" i="6" s="1"/>
  <c r="O85" i="6"/>
  <c r="M68" i="1"/>
  <c r="M24" i="1" s="1"/>
  <c r="M26" i="1" s="1"/>
  <c r="M27" i="1" s="1"/>
  <c r="M56" i="1" s="1"/>
  <c r="J68" i="1"/>
  <c r="J24" i="1" s="1"/>
  <c r="N68" i="1"/>
  <c r="N24" i="1" s="1"/>
  <c r="Q68" i="1"/>
  <c r="Q24" i="1" s="1"/>
  <c r="R68" i="1"/>
  <c r="R24" i="1" s="1"/>
  <c r="I68" i="1"/>
  <c r="I24" i="1" s="1"/>
  <c r="U68" i="1"/>
  <c r="U27" i="1"/>
  <c r="U56" i="1" s="1"/>
  <c r="I67" i="1"/>
  <c r="K68" i="1" s="1"/>
  <c r="K24" i="1" s="1"/>
  <c r="Q67" i="1"/>
  <c r="E67" i="1"/>
  <c r="G68" i="1" s="1"/>
  <c r="G24" i="1" s="1"/>
  <c r="M67" i="1"/>
  <c r="U67" i="1"/>
  <c r="V25" i="4"/>
  <c r="V27" i="4" s="1"/>
  <c r="V18" i="4"/>
  <c r="U25" i="4"/>
  <c r="U18" i="4"/>
  <c r="U27" i="4" s="1"/>
  <c r="T25" i="4"/>
  <c r="T18" i="4"/>
  <c r="T27" i="4"/>
  <c r="S18" i="4"/>
  <c r="S25" i="4"/>
  <c r="S27" i="4"/>
  <c r="R25" i="4"/>
  <c r="R18" i="4"/>
  <c r="R27" i="4"/>
  <c r="Q25" i="4"/>
  <c r="Q27" i="4" s="1"/>
  <c r="Q18" i="4"/>
  <c r="P25" i="4"/>
  <c r="P18" i="4"/>
  <c r="P27" i="4"/>
  <c r="O18" i="4"/>
  <c r="O27" i="4" s="1"/>
  <c r="O25" i="4"/>
  <c r="N25" i="4"/>
  <c r="N27" i="4" s="1"/>
  <c r="N18" i="4"/>
  <c r="M25" i="4"/>
  <c r="M18" i="4"/>
  <c r="M27" i="4" s="1"/>
  <c r="L25" i="4"/>
  <c r="L18" i="4"/>
  <c r="L27" i="4"/>
  <c r="K18" i="4"/>
  <c r="K25" i="4"/>
  <c r="K27" i="4"/>
  <c r="J25" i="4"/>
  <c r="J18" i="4"/>
  <c r="J27" i="4"/>
  <c r="I25" i="4"/>
  <c r="I27" i="4" s="1"/>
  <c r="I18" i="4"/>
  <c r="H25" i="4"/>
  <c r="H18" i="4"/>
  <c r="H27" i="4"/>
  <c r="G18" i="4"/>
  <c r="G27" i="4" s="1"/>
  <c r="G25" i="4"/>
  <c r="I16" i="3" s="1"/>
  <c r="D25" i="4"/>
  <c r="D18" i="4"/>
  <c r="R41" i="3"/>
  <c r="O41" i="3"/>
  <c r="R42" i="3"/>
  <c r="L41" i="3"/>
  <c r="O42" i="3"/>
  <c r="O25" i="3" s="1"/>
  <c r="O31" i="3" s="1"/>
  <c r="I41" i="3"/>
  <c r="I42" i="3" s="1"/>
  <c r="I25" i="3" s="1"/>
  <c r="I31" i="3" s="1"/>
  <c r="L42" i="3"/>
  <c r="L25" i="3" s="1"/>
  <c r="L31" i="3" s="1"/>
  <c r="F41" i="3"/>
  <c r="I27" i="3"/>
  <c r="D12" i="2"/>
  <c r="E26" i="2" s="1"/>
  <c r="I14" i="3"/>
  <c r="L27" i="3"/>
  <c r="H12" i="2"/>
  <c r="H18" i="2" s="1"/>
  <c r="L14" i="3"/>
  <c r="L16" i="3"/>
  <c r="O27" i="3"/>
  <c r="L12" i="2"/>
  <c r="L18" i="2"/>
  <c r="L20" i="2"/>
  <c r="L25" i="2"/>
  <c r="O13" i="3"/>
  <c r="O14" i="3"/>
  <c r="O16" i="3"/>
  <c r="R25" i="3"/>
  <c r="R27" i="3"/>
  <c r="R31" i="3"/>
  <c r="P12" i="2"/>
  <c r="P18" i="2"/>
  <c r="P20" i="2"/>
  <c r="P25" i="2" s="1"/>
  <c r="R14" i="3"/>
  <c r="R16" i="3"/>
  <c r="L28" i="2"/>
  <c r="M28" i="2"/>
  <c r="Q27" i="2"/>
  <c r="M27" i="2"/>
  <c r="E27" i="2"/>
  <c r="Q26" i="2"/>
  <c r="M26" i="2"/>
  <c r="M25" i="2"/>
  <c r="Q24" i="2"/>
  <c r="M24" i="2"/>
  <c r="Q23" i="2"/>
  <c r="M23" i="2"/>
  <c r="E23" i="2"/>
  <c r="Q22" i="2"/>
  <c r="M22" i="2"/>
  <c r="Q21" i="2"/>
  <c r="M21" i="2"/>
  <c r="E21" i="2"/>
  <c r="Q20" i="2"/>
  <c r="M20" i="2"/>
  <c r="Q19" i="2"/>
  <c r="M19" i="2"/>
  <c r="E19" i="2"/>
  <c r="Q18" i="2"/>
  <c r="M18" i="2"/>
  <c r="Q17" i="2"/>
  <c r="M17" i="2"/>
  <c r="E17" i="2"/>
  <c r="Q16" i="2"/>
  <c r="M16" i="2"/>
  <c r="Q15" i="2"/>
  <c r="M15" i="2"/>
  <c r="E15" i="2"/>
  <c r="Q14" i="2"/>
  <c r="M14" i="2"/>
  <c r="Q13" i="2"/>
  <c r="M13" i="2"/>
  <c r="E13" i="2"/>
  <c r="C26" i="1"/>
  <c r="C57" i="1"/>
  <c r="C58" i="1"/>
  <c r="D58" i="1"/>
  <c r="E57" i="1"/>
  <c r="E58" i="1"/>
  <c r="F57" i="1"/>
  <c r="F58" i="1"/>
  <c r="G57" i="1"/>
  <c r="G58" i="1"/>
  <c r="H57" i="1"/>
  <c r="H58" i="1"/>
  <c r="I57" i="1"/>
  <c r="I58" i="1"/>
  <c r="J57" i="1"/>
  <c r="J58" i="1"/>
  <c r="K57" i="1"/>
  <c r="K58" i="1"/>
  <c r="L57" i="1"/>
  <c r="L58" i="1"/>
  <c r="M57" i="1"/>
  <c r="M58" i="1"/>
  <c r="N57" i="1"/>
  <c r="N58" i="1"/>
  <c r="O57" i="1"/>
  <c r="O58" i="1"/>
  <c r="P57" i="1"/>
  <c r="P58" i="1"/>
  <c r="Q57" i="1"/>
  <c r="Q58" i="1"/>
  <c r="R57" i="1"/>
  <c r="R58" i="1"/>
  <c r="S57" i="1"/>
  <c r="S58" i="1"/>
  <c r="T57" i="1"/>
  <c r="T58" i="1"/>
  <c r="U57" i="1"/>
  <c r="U58" i="1"/>
  <c r="I18" i="2" l="1"/>
  <c r="H20" i="2"/>
  <c r="Q25" i="2"/>
  <c r="P28" i="2"/>
  <c r="Q28" i="2" s="1"/>
  <c r="R13" i="3"/>
  <c r="R19" i="3" s="1"/>
  <c r="R32" i="3" s="1"/>
  <c r="C27" i="1"/>
  <c r="D18" i="2"/>
  <c r="I13" i="2"/>
  <c r="I15" i="2"/>
  <c r="I17" i="2"/>
  <c r="I19" i="2"/>
  <c r="I21" i="2"/>
  <c r="I23" i="2"/>
  <c r="I27" i="2"/>
  <c r="E14" i="2"/>
  <c r="E16" i="2"/>
  <c r="E22" i="2"/>
  <c r="E24" i="2"/>
  <c r="I14" i="2"/>
  <c r="I16" i="2"/>
  <c r="I22" i="2"/>
  <c r="I24" i="2"/>
  <c r="I26" i="2"/>
  <c r="Q75" i="6"/>
  <c r="Q79" i="6" s="1"/>
  <c r="P85" i="6"/>
  <c r="L68" i="1"/>
  <c r="L24" i="1" s="1"/>
  <c r="Q26" i="1"/>
  <c r="Q27" i="1" s="1"/>
  <c r="Q56" i="1" s="1"/>
  <c r="I26" i="1"/>
  <c r="I27" i="1" s="1"/>
  <c r="I56" i="1" s="1"/>
  <c r="H68" i="1"/>
  <c r="H24" i="1" s="1"/>
  <c r="R26" i="1"/>
  <c r="R27" i="1" s="1"/>
  <c r="R56" i="1" s="1"/>
  <c r="S68" i="1"/>
  <c r="S24" i="1" s="1"/>
  <c r="N26" i="1"/>
  <c r="N27" i="1" s="1"/>
  <c r="N56" i="1" s="1"/>
  <c r="O68" i="1"/>
  <c r="O24" i="1" s="1"/>
  <c r="T68" i="1"/>
  <c r="P68" i="1"/>
  <c r="P24" i="1" s="1"/>
  <c r="L26" i="1"/>
  <c r="L27" i="1" s="1"/>
  <c r="L56" i="1" s="1"/>
  <c r="J26" i="1"/>
  <c r="J27" i="1" s="1"/>
  <c r="J56" i="1" s="1"/>
  <c r="K26" i="1"/>
  <c r="K27" i="1" s="1"/>
  <c r="K56" i="1" s="1"/>
  <c r="G26" i="1"/>
  <c r="G27" i="1" s="1"/>
  <c r="G56" i="1" s="1"/>
  <c r="C67" i="1"/>
  <c r="B65" i="1"/>
  <c r="O19" i="3"/>
  <c r="O32" i="3" s="1"/>
  <c r="D57" i="1"/>
  <c r="C56" i="1" l="1"/>
  <c r="C59" i="1" s="1"/>
  <c r="D55" i="1" s="1"/>
  <c r="D20" i="2"/>
  <c r="E18" i="2"/>
  <c r="I20" i="2"/>
  <c r="H25" i="2"/>
  <c r="R75" i="6"/>
  <c r="R79" i="6" s="1"/>
  <c r="Q85" i="6"/>
  <c r="H26" i="1"/>
  <c r="H27" i="1" s="1"/>
  <c r="H56" i="1" s="1"/>
  <c r="E68" i="1"/>
  <c r="E24" i="1" s="1"/>
  <c r="F68" i="1"/>
  <c r="F24" i="1" s="1"/>
  <c r="F26" i="1" s="1"/>
  <c r="F27" i="1" s="1"/>
  <c r="F56" i="1" s="1"/>
  <c r="T24" i="1"/>
  <c r="O26" i="1"/>
  <c r="O27" i="1" s="1"/>
  <c r="O56" i="1" s="1"/>
  <c r="B67" i="1"/>
  <c r="L13" i="3" l="1"/>
  <c r="L19" i="3" s="1"/>
  <c r="L32" i="3" s="1"/>
  <c r="I25" i="2"/>
  <c r="H28" i="2"/>
  <c r="I28" i="2" s="1"/>
  <c r="D25" i="2"/>
  <c r="E20" i="2"/>
  <c r="B24" i="1"/>
  <c r="S75" i="6"/>
  <c r="S79" i="6" s="1"/>
  <c r="R85" i="6"/>
  <c r="S26" i="1"/>
  <c r="S27" i="1" s="1"/>
  <c r="S56" i="1" s="1"/>
  <c r="P26" i="1"/>
  <c r="P27" i="1" s="1"/>
  <c r="P56" i="1" s="1"/>
  <c r="T26" i="1"/>
  <c r="T27" i="1" s="1"/>
  <c r="T56" i="1" s="1"/>
  <c r="E26" i="1"/>
  <c r="B68" i="1"/>
  <c r="D28" i="2" l="1"/>
  <c r="E28" i="2" s="1"/>
  <c r="I13" i="3"/>
  <c r="I19" i="3" s="1"/>
  <c r="I32" i="3" s="1"/>
  <c r="I33" i="3" s="1"/>
  <c r="L33" i="3" s="1"/>
  <c r="O33" i="3" s="1"/>
  <c r="R33" i="3" s="1"/>
  <c r="E25" i="2"/>
  <c r="T75" i="6"/>
  <c r="T79" i="6" s="1"/>
  <c r="S85" i="6"/>
  <c r="E27" i="1"/>
  <c r="E56" i="1" s="1"/>
  <c r="D26" i="1"/>
  <c r="D27" i="1" l="1"/>
  <c r="B26" i="1"/>
  <c r="U75" i="6"/>
  <c r="U79" i="6" s="1"/>
  <c r="U85" i="6" s="1"/>
  <c r="T85" i="6"/>
  <c r="D56" i="1" l="1"/>
  <c r="D59" i="1" s="1"/>
  <c r="E55" i="1" s="1"/>
  <c r="E59" i="1" s="1"/>
  <c r="F55" i="1" s="1"/>
  <c r="F59" i="1" s="1"/>
  <c r="G55" i="1" s="1"/>
  <c r="G59" i="1" s="1"/>
  <c r="H55" i="1" s="1"/>
  <c r="H59" i="1" s="1"/>
  <c r="I55" i="1" s="1"/>
  <c r="I59" i="1" s="1"/>
  <c r="J55" i="1" s="1"/>
  <c r="J59" i="1" s="1"/>
  <c r="K55" i="1" s="1"/>
  <c r="K59" i="1" s="1"/>
  <c r="L55" i="1" s="1"/>
  <c r="L59" i="1" s="1"/>
  <c r="M55" i="1" s="1"/>
  <c r="M59" i="1" s="1"/>
  <c r="N55" i="1" s="1"/>
  <c r="N59" i="1" s="1"/>
  <c r="O55" i="1" s="1"/>
  <c r="O59" i="1" s="1"/>
  <c r="P55" i="1" s="1"/>
  <c r="P59" i="1" s="1"/>
  <c r="Q55" i="1" s="1"/>
  <c r="Q59" i="1" s="1"/>
  <c r="R55" i="1" s="1"/>
  <c r="R59" i="1" s="1"/>
  <c r="S55" i="1" s="1"/>
  <c r="S59" i="1" s="1"/>
  <c r="T55" i="1" s="1"/>
  <c r="T59" i="1" s="1"/>
  <c r="U55" i="1" s="1"/>
  <c r="U59" i="1" s="1"/>
  <c r="B27" i="1"/>
  <c r="B61" i="1"/>
  <c r="E8" i="2"/>
  <c r="M8" i="2"/>
  <c r="Q8" i="2" s="1"/>
  <c r="R11" i="3" s="1"/>
  <c r="S9" i="4" s="1"/>
  <c r="I11" i="3"/>
  <c r="G9" i="4" s="1"/>
  <c r="L11" i="3"/>
  <c r="K9" i="4" s="1"/>
  <c r="O11" i="3"/>
  <c r="O9" i="4" s="1"/>
  <c r="C17" i="5"/>
  <c r="C90" i="5"/>
  <c r="B13" i="5"/>
  <c r="B16" i="5" l="1"/>
  <c r="C45" i="5"/>
  <c r="B17" i="5"/>
  <c r="F91" i="5"/>
  <c r="F42" i="5" s="1"/>
  <c r="F44" i="5" s="1"/>
  <c r="F45" i="5" s="1"/>
  <c r="F76" i="5" s="1"/>
  <c r="E91" i="5"/>
  <c r="B90" i="5"/>
  <c r="B88" i="5"/>
  <c r="B25" i="5" l="1"/>
  <c r="B27" i="5" s="1"/>
  <c r="B91" i="5"/>
  <c r="E42" i="5"/>
  <c r="C76" i="5"/>
  <c r="C79" i="5" s="1"/>
  <c r="D75" i="5" l="1"/>
  <c r="D79" i="5" s="1"/>
  <c r="C85" i="5"/>
  <c r="E44" i="5"/>
  <c r="B42" i="5"/>
  <c r="E75" i="5" l="1"/>
  <c r="D85" i="5"/>
  <c r="B44" i="5"/>
  <c r="B81" i="5" s="1"/>
  <c r="E45" i="5"/>
  <c r="E76" i="5" l="1"/>
  <c r="E79" i="5" s="1"/>
  <c r="B45" i="5"/>
  <c r="F75" i="5" l="1"/>
  <c r="F79" i="5" s="1"/>
  <c r="E85" i="5"/>
  <c r="G75" i="5" l="1"/>
  <c r="G79" i="5" s="1"/>
  <c r="F85" i="5"/>
  <c r="H75" i="5" l="1"/>
  <c r="H79" i="5" s="1"/>
  <c r="G85" i="5"/>
  <c r="I75" i="5" l="1"/>
  <c r="I79" i="5" s="1"/>
  <c r="H85" i="5"/>
  <c r="J75" i="5" l="1"/>
  <c r="J79" i="5" s="1"/>
  <c r="I85" i="5"/>
  <c r="K75" i="5" l="1"/>
  <c r="K79" i="5" s="1"/>
  <c r="J85" i="5"/>
  <c r="L75" i="5" l="1"/>
  <c r="L79" i="5" s="1"/>
  <c r="K85" i="5"/>
  <c r="M75" i="5" l="1"/>
  <c r="M79" i="5" s="1"/>
  <c r="L85" i="5"/>
  <c r="N75" i="5" l="1"/>
  <c r="N79" i="5" s="1"/>
  <c r="M85" i="5"/>
  <c r="O75" i="5" l="1"/>
  <c r="O79" i="5" s="1"/>
  <c r="N85" i="5"/>
  <c r="P75" i="5" l="1"/>
  <c r="P79" i="5" s="1"/>
  <c r="O85" i="5"/>
  <c r="Q75" i="5" l="1"/>
  <c r="Q79" i="5" s="1"/>
  <c r="P85" i="5"/>
  <c r="R75" i="5" l="1"/>
  <c r="R79" i="5" s="1"/>
  <c r="Q85" i="5"/>
  <c r="S75" i="5" l="1"/>
  <c r="S79" i="5" s="1"/>
  <c r="R85" i="5"/>
  <c r="T75" i="5" l="1"/>
  <c r="T79" i="5" s="1"/>
  <c r="S85" i="5"/>
  <c r="U75" i="5" l="1"/>
  <c r="U79" i="5" s="1"/>
  <c r="U85" i="5" s="1"/>
  <c r="T8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Susanna Nummi</author>
    <author>Leino Kirsi</author>
    <author>Jeskanen Pekka</author>
  </authors>
  <commentList>
    <comment ref="A4" authorId="0" shapeId="0" xr:uid="{00000000-0006-0000-0100-000001000000}">
      <text>
        <r>
          <rPr>
            <b/>
            <sz val="10"/>
            <color indexed="81"/>
            <rFont val="Tahoma"/>
            <family val="2"/>
          </rPr>
          <t xml:space="preserve">Esitä laskelma ajalta, joka kattaa 1 kk ennen projektia ja 2-3 kk projektin jälkeen, koska loppumaksatus maksetaan vasta loppuraportin jälkeen projektin päätyttyä. 
Lisää tarvittaessa sarakkeita.
</t>
        </r>
      </text>
    </comment>
    <comment ref="C4" authorId="1" shapeId="0" xr:uid="{00000000-0006-0000-0100-000002000000}">
      <text>
        <r>
          <rPr>
            <b/>
            <sz val="10"/>
            <color indexed="81"/>
            <rFont val="Tahoma"/>
            <family val="2"/>
          </rPr>
          <t xml:space="preserve">Merkitse alla olevaan keltaiseen soluun projektia edeltävän kuukauden 15. päivä , esim. 15.1.2020 niin saat alun kohdalleen. Projektille voidaan hyväksyä kustannuksia sen hakemispäivämäärästä alkaen. 
Ostopalveluissa pitää olla hankintasopimuksessa BF rahoituspäätökseen viittaava purkuehto, jotta kustannuksia voidaan hyväksyä ennen päätöspäivää. </t>
        </r>
      </text>
    </comment>
    <comment ref="C5" authorId="2" shapeId="0" xr:uid="{00000000-0006-0000-0100-000003000000}">
      <text>
        <r>
          <rPr>
            <b/>
            <sz val="11"/>
            <color indexed="81"/>
            <rFont val="Tahoma"/>
            <family val="2"/>
          </rPr>
          <t>Syötä projektin alkua edeltävän kk:n 15.päivä tähän, esim. 15.1.2021</t>
        </r>
      </text>
    </comment>
    <comment ref="A8" authorId="2" shapeId="0" xr:uid="{00000000-0006-0000-0100-000004000000}">
      <text>
        <r>
          <rPr>
            <b/>
            <sz val="11"/>
            <color indexed="81"/>
            <rFont val="Tahoma"/>
            <family val="2"/>
          </rPr>
          <t>Varmistuneet = allekirjoitettu sopimus
MRR = päätuotteen toistuva kuukausilaskutus</t>
        </r>
      </text>
    </comment>
    <comment ref="A10" authorId="2" shapeId="0" xr:uid="{00000000-0006-0000-0100-000005000000}">
      <text>
        <r>
          <rPr>
            <b/>
            <sz val="11"/>
            <color indexed="81"/>
            <rFont val="Tahoma"/>
            <family val="2"/>
          </rPr>
          <t xml:space="preserve">Muut = vaihteleva myynti, projektit, konsultointi,...
</t>
        </r>
      </text>
    </comment>
    <comment ref="B15" authorId="2" shapeId="0" xr:uid="{00000000-0006-0000-0100-000006000000}">
      <text>
        <r>
          <rPr>
            <b/>
            <sz val="10"/>
            <color indexed="81"/>
            <rFont val="Tahoma"/>
            <family val="2"/>
          </rPr>
          <t>Kotimaan myynnin alv%
Laita nolla, jos alvit on mukana myyntisaamisissa.</t>
        </r>
      </text>
    </comment>
    <comment ref="A20" authorId="2" shapeId="0" xr:uid="{00000000-0006-0000-0100-000007000000}">
      <text>
        <r>
          <rPr>
            <b/>
            <sz val="11"/>
            <color indexed="81"/>
            <rFont val="Tahoma"/>
            <family val="2"/>
          </rPr>
          <t>Varmistuneet = allekirjoitettu sopimus
MRR = päätuotteen toistuva kuukausilaskutus</t>
        </r>
      </text>
    </comment>
    <comment ref="A22" authorId="2" shapeId="0" xr:uid="{00000000-0006-0000-0100-000008000000}">
      <text>
        <r>
          <rPr>
            <b/>
            <sz val="11"/>
            <color indexed="81"/>
            <rFont val="Tahoma"/>
            <family val="2"/>
          </rPr>
          <t xml:space="preserve">Muut = vaihteleva myynti, projektit, konsultointi,...
</t>
        </r>
      </text>
    </comment>
    <comment ref="A30" authorId="1" shapeId="0" xr:uid="{00000000-0006-0000-0100-000009000000}">
      <text>
        <r>
          <rPr>
            <b/>
            <sz val="10"/>
            <color indexed="81"/>
            <rFont val="Tahoma"/>
            <family val="2"/>
          </rPr>
          <t>* tarvittaessa. Myynnin mukana syntyvät laite-, tarvike- tai palvelumaksukustannukset.</t>
        </r>
      </text>
    </comment>
    <comment ref="A31" authorId="1" shapeId="0" xr:uid="{00000000-0006-0000-0100-00000A000000}">
      <text>
        <r>
          <rPr>
            <b/>
            <sz val="10"/>
            <color indexed="81"/>
            <rFont val="Tahoma"/>
            <family val="2"/>
          </rPr>
          <t>* tarvittaessa. Ulkopuolisille maksettavat myyntipalkkiot ilman alv.</t>
        </r>
      </text>
    </comment>
    <comment ref="A32" authorId="1" shapeId="0" xr:uid="{00000000-0006-0000-0100-00000B000000}">
      <text>
        <r>
          <rPr>
            <b/>
            <sz val="10"/>
            <color indexed="81"/>
            <rFont val="Tahoma"/>
            <family val="2"/>
          </rPr>
          <t>Sisällytä palkkoihin maksettavat palkat, ennakonpidätys- ja sotumaksut, TEL ja työttömyysvakuutusmaksu</t>
        </r>
      </text>
    </comment>
    <comment ref="A34" authorId="1" shapeId="0" xr:uid="{00000000-0006-0000-0100-00000C000000}">
      <text>
        <r>
          <rPr>
            <b/>
            <sz val="10"/>
            <color indexed="81"/>
            <rFont val="Tahoma"/>
            <family val="2"/>
          </rPr>
          <t>Sisällytä palkkoihin maksettavat palkat, ennakonpidätys- ja sotumaksut, TEL ja työttömyysvakuutusmaksu</t>
        </r>
      </text>
    </comment>
    <comment ref="A50" authorId="2" shapeId="0" xr:uid="{00000000-0006-0000-0100-00000D000000}">
      <text>
        <r>
          <rPr>
            <b/>
            <sz val="10"/>
            <color indexed="81"/>
            <rFont val="Tahoma"/>
            <family val="2"/>
          </rPr>
          <t>BF hyväksyy palkkoja 11kk/v, kun henkilösivukustannukset sisältävät myös loma-ajan palkan, mutta tässä voit esittää palkat 12kk per vuosi, näin myös loma-ajan palkan maksun kassavirta tulee likipitäin oikein esitetyksi.</t>
        </r>
      </text>
    </comment>
    <comment ref="A51" authorId="2" shapeId="0" xr:uid="{00000000-0006-0000-0100-00000E000000}">
      <text>
        <r>
          <rPr>
            <b/>
            <sz val="10"/>
            <color indexed="81"/>
            <rFont val="Tahoma"/>
            <family val="2"/>
          </rPr>
          <t xml:space="preserve">Yleiskustannukset on laskennallinen projektille kohdistettava erä, joten voit tarvittaessa vähentää tämän rivin arvon rivin Muista kustannuksista, jotta kustannus ei tule kahteen kertaan.  
0% NIY-hanke 
20% &lt; 20 henkilöä tai 10% jos ei vuokraa toimitiloista eikä ulkoista kirjanpitoa
30% 20-49 henkilöä
50% &gt; 49 henkilöä </t>
        </r>
      </text>
    </comment>
    <comment ref="A67" authorId="2" shapeId="0" xr:uid="{00000000-0006-0000-0100-00000F000000}">
      <text>
        <r>
          <rPr>
            <b/>
            <sz val="9"/>
            <color indexed="81"/>
            <rFont val="Tahoma"/>
            <family val="2"/>
          </rPr>
          <t>Lainassa ennakko 30%, välimaksut ja projektin jälkeen 20%
Avustuksessa ennakko 0%, välimaksut suhteessa etenemiseen, projektin jälkeen 10%.</t>
        </r>
      </text>
    </comment>
    <comment ref="M67" authorId="2" shapeId="0" xr:uid="{00000000-0006-0000-0100-000010000000}">
      <text>
        <r>
          <rPr>
            <b/>
            <sz val="9"/>
            <color indexed="81"/>
            <rFont val="Tahoma"/>
            <family val="2"/>
          </rPr>
          <t>Kopio oikeaan paikkaan.</t>
        </r>
      </text>
    </comment>
    <comment ref="T67" authorId="2" shapeId="0" xr:uid="{00000000-0006-0000-0100-000011000000}">
      <text>
        <r>
          <rPr>
            <b/>
            <sz val="9"/>
            <color indexed="81"/>
            <rFont val="Tahoma"/>
            <family val="2"/>
          </rPr>
          <t>Viimeinen erä 2kk projektin jälkeen. Kopioi oikeaan paikkaan.</t>
        </r>
      </text>
    </comment>
    <comment ref="C75" authorId="1" shapeId="0" xr:uid="{00000000-0006-0000-0100-000012000000}">
      <text>
        <r>
          <rPr>
            <b/>
            <sz val="10"/>
            <color indexed="81"/>
            <rFont val="Tahoma"/>
            <family val="2"/>
          </rPr>
          <t>Merkitse tähän toteutuneet rahavarat kauden alussa, mikä = kassa kirjanpitoajossa. 
Vaihtoehtoisesti synkronoitu kuukausi voi olla myöhemmänkin sarakkeen kuukauden kirjanpitoajon taseen arvo.</t>
        </r>
      </text>
    </comment>
    <comment ref="A91" authorId="2" shapeId="0" xr:uid="{00000000-0006-0000-0100-000013000000}">
      <text>
        <r>
          <rPr>
            <b/>
            <sz val="9"/>
            <color indexed="81"/>
            <rFont val="Tahoma"/>
            <family val="2"/>
          </rPr>
          <t xml:space="preserve">Huom. Alv hyvitysten maksaminen yritykselle tapahtuu 2 viikon päästä ilmoituksesta, kun valittuna automaattinen käsittely, mutta jos menee manuaaliseen hyväksyntään niin jopa 8 viikon kuluttua
 ilmoituksesta.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Susanna Nummi</author>
    <author>Leino Kirsi</author>
    <author>Jeskanen Pekka</author>
  </authors>
  <commentList>
    <comment ref="A4" authorId="0" shapeId="0" xr:uid="{00000000-0006-0000-0E00-000001000000}">
      <text>
        <r>
          <rPr>
            <b/>
            <sz val="10"/>
            <color indexed="81"/>
            <rFont val="Tahoma"/>
            <family val="2"/>
          </rPr>
          <t xml:space="preserve">En kalkyl för perioden som börjar 1 månad före projektstarten och pågår 2–3 mån efter projektets slut ska framläggas till följd av att slutbetalningen görs först när en slutrapport har sammanställts efter projektet. 
Lägg efter behov till kolumner.
</t>
        </r>
      </text>
    </comment>
    <comment ref="C4" authorId="1" shapeId="0" xr:uid="{00000000-0006-0000-0E00-000002000000}">
      <text>
        <r>
          <rPr>
            <b/>
            <sz val="10"/>
            <color indexed="81"/>
            <rFont val="Tahoma"/>
            <family val="2"/>
          </rPr>
          <t xml:space="preserve">Anteckna i följande gula cell den 15 dagen månaden innan projektet inleds, t.ex. 15.1.2020, så att startdatumet blir rätt. Med början från datum för ansökan kan kostnader godkännas för projektet. 
Bland köptjänsterna ska det finnas en upplösningsklausul med hänvisning till BF finansieringsbeslut i upphandlingsavtalet så att kostnader kan godkännas före slutdatumet. </t>
        </r>
      </text>
    </comment>
    <comment ref="C5" authorId="2" shapeId="0" xr:uid="{00000000-0006-0000-0E00-000003000000}">
      <text>
        <r>
          <rPr>
            <b/>
            <sz val="11"/>
            <color indexed="81"/>
            <rFont val="Tahoma"/>
            <family val="2"/>
          </rPr>
          <t>Anteckna här den 15 dagen månaden innan projektet startar, t.ex. 15.1.2021.</t>
        </r>
      </text>
    </comment>
    <comment ref="A8" authorId="2" shapeId="0" xr:uid="{00000000-0006-0000-0E00-000004000000}">
      <text>
        <r>
          <rPr>
            <b/>
            <sz val="11"/>
            <color indexed="81"/>
            <rFont val="Tahoma"/>
            <family val="2"/>
          </rPr>
          <t>Bekräftade = undertecknat avtal
MRR = återkommande månadsfakturering för huvudprodukten</t>
        </r>
      </text>
    </comment>
    <comment ref="A10" authorId="2" shapeId="0" xr:uid="{00000000-0006-0000-0E00-000005000000}">
      <text>
        <r>
          <rPr>
            <b/>
            <sz val="11"/>
            <color indexed="81"/>
            <rFont val="Tahoma"/>
            <family val="2"/>
          </rPr>
          <t xml:space="preserve">Övriga = varierande försäljning, projekt, konsultering,...
</t>
        </r>
      </text>
    </comment>
    <comment ref="B15" authorId="2" shapeId="0" xr:uid="{00000000-0006-0000-0E00-000006000000}">
      <text>
        <r>
          <rPr>
            <b/>
            <sz val="10"/>
            <color indexed="81"/>
            <rFont val="Tahoma"/>
            <family val="2"/>
          </rPr>
          <t>Inhemsk försäljning, moms%
Anteckna noll, om moms ingår i kundfordringarna.</t>
        </r>
      </text>
    </comment>
    <comment ref="A20" authorId="2" shapeId="0" xr:uid="{00000000-0006-0000-0E00-000007000000}">
      <text>
        <r>
          <rPr>
            <b/>
            <sz val="11"/>
            <color indexed="81"/>
            <rFont val="Tahoma"/>
            <family val="2"/>
          </rPr>
          <t>Bekräftade = undertecknat avtal
MRR = återkommande månadsfakturering för huvudprodukten</t>
        </r>
      </text>
    </comment>
    <comment ref="A22" authorId="2" shapeId="0" xr:uid="{00000000-0006-0000-0E00-000008000000}">
      <text>
        <r>
          <rPr>
            <b/>
            <sz val="11"/>
            <color indexed="81"/>
            <rFont val="Tahoma"/>
            <family val="2"/>
          </rPr>
          <t xml:space="preserve">Övriga = varierande försäljning, projekt, konsultering,...
</t>
        </r>
      </text>
    </comment>
    <comment ref="A30" authorId="1" shapeId="0" xr:uid="{00000000-0006-0000-0E00-000009000000}">
      <text>
        <r>
          <rPr>
            <b/>
            <sz val="10"/>
            <color indexed="81"/>
            <rFont val="Tahoma"/>
            <family val="2"/>
          </rPr>
          <t>* vid behov. Kostnader för anordningar, material och tjänster som uppstår i försäljningen.</t>
        </r>
      </text>
    </comment>
    <comment ref="A31" authorId="1" shapeId="0" xr:uid="{00000000-0006-0000-0E00-00000A000000}">
      <text>
        <r>
          <rPr>
            <b/>
            <sz val="10"/>
            <color indexed="81"/>
            <rFont val="Tahoma"/>
            <family val="2"/>
          </rPr>
          <t>* vid behov. Försäljningsarvoden, exkl. moms, som betalas till utomstående.</t>
        </r>
      </text>
    </comment>
    <comment ref="A32" authorId="1" shapeId="0" xr:uid="{00000000-0006-0000-0E00-00000B000000}">
      <text>
        <r>
          <rPr>
            <b/>
            <sz val="10"/>
            <color indexed="81"/>
            <rFont val="Tahoma"/>
            <family val="2"/>
          </rPr>
          <t>I lönerna inkluderas utestående löner, förskottsinnehållning och socialförsäkringsavgifter, ArPL-avgifter och arbetslöshetsförsäkringsavgifter</t>
        </r>
      </text>
    </comment>
    <comment ref="A34" authorId="1" shapeId="0" xr:uid="{00000000-0006-0000-0E00-00000C000000}">
      <text>
        <r>
          <rPr>
            <b/>
            <sz val="10"/>
            <color indexed="81"/>
            <rFont val="Tahoma"/>
            <family val="2"/>
          </rPr>
          <t>I lönerna inkluderas utestående löner, förskottsinnehållning och socialförsäkringsavgifter, ArPL-avgifter och arbetslöshetsförsäkringsavgifter</t>
        </r>
      </text>
    </comment>
    <comment ref="A50" authorId="2" shapeId="0" xr:uid="{00000000-0006-0000-0E00-00000D000000}">
      <text>
        <r>
          <rPr>
            <b/>
            <sz val="10"/>
            <color indexed="81"/>
            <rFont val="Tahoma"/>
            <family val="2"/>
          </rPr>
          <t>BF godkänner löner 11 mån/år, då personalbikostnaderna också inkluderar semesterlön, men här kan lön 12 mån per år läggas fram, på detta sätt visas också kassaflödet för semesterlönen i det närmaste korrekt.</t>
        </r>
      </text>
    </comment>
    <comment ref="A51" authorId="2" shapeId="0" xr:uid="{00000000-0006-0000-0E00-00000E000000}">
      <text>
        <r>
          <rPr>
            <b/>
            <sz val="10"/>
            <color indexed="81"/>
            <rFont val="Tahoma"/>
            <family val="2"/>
          </rPr>
          <t xml:space="preserve">Omkostnaderna är en kalkylmässig post som hänförs till projektet, och värdet på denna rad kan därför efter behov dras av från Övriga kostnader så att en kostnad inte uppges två gånger.  
0% för Unga Innovativa Företag projekt
20% &lt; 20 personer eller 10% om ingen hyra för verksamhetslokaler eller extern bokföring
30% 20–49 personer
50% &gt; 49 personer </t>
        </r>
      </text>
    </comment>
    <comment ref="A67" authorId="2" shapeId="0" xr:uid="{00000000-0006-0000-0E00-00000F000000}">
      <text>
        <r>
          <rPr>
            <b/>
            <sz val="9"/>
            <color indexed="81"/>
            <rFont val="Tahoma"/>
            <family val="2"/>
          </rPr>
          <t>I lånet förskott 30%, mellanliggande betalningar och efter projektet 20%
I bidrag förskott 0%, mellanliggande betalningar i proportion till framskridandet, efter projektet 10%.</t>
        </r>
      </text>
    </comment>
    <comment ref="M67" authorId="2" shapeId="0" xr:uid="{00000000-0006-0000-0E00-000010000000}">
      <text>
        <r>
          <rPr>
            <b/>
            <sz val="9"/>
            <color indexed="81"/>
            <rFont val="Tahoma"/>
            <family val="2"/>
          </rPr>
          <t>Kopiera till rätt ställe.</t>
        </r>
      </text>
    </comment>
    <comment ref="T67" authorId="2" shapeId="0" xr:uid="{00000000-0006-0000-0E00-000011000000}">
      <text>
        <r>
          <rPr>
            <b/>
            <sz val="9"/>
            <color indexed="81"/>
            <rFont val="Tahoma"/>
            <family val="2"/>
          </rPr>
          <t>Den sista raten betalas ut 2 mån efter avslutat projekt. Kopiera till rätt ställe.</t>
        </r>
      </text>
    </comment>
    <comment ref="C75" authorId="1" shapeId="0" xr:uid="{00000000-0006-0000-0E00-000012000000}">
      <text>
        <r>
          <rPr>
            <b/>
            <sz val="10"/>
            <color indexed="81"/>
            <rFont val="Tahoma"/>
            <family val="2"/>
          </rPr>
          <t>Anteckna här förverkligade likvida medel i början av perioden, vad = kassa i bokföringskörningen. 
Alternativt kan synkroniserad månad också vara balansvärdet i bokföringskörningen för en senare månad i kolumnen.</t>
        </r>
      </text>
    </comment>
    <comment ref="A91" authorId="2" shapeId="0" xr:uid="{00000000-0006-0000-0E00-000013000000}">
      <text>
        <r>
          <rPr>
            <b/>
            <sz val="9"/>
            <color indexed="81"/>
            <rFont val="Tahoma"/>
            <family val="2"/>
          </rPr>
          <t xml:space="preserve">Obs. Momsåterbäringar betalas till företaget 2 veckor efter anmälan när automatisk behandling har valts, men om denna godkänns manuellt först upp till 8 veckor efter
 anmälan.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Mikko Ville Valjento</author>
  </authors>
  <commentList>
    <comment ref="B10" authorId="0" shapeId="0" xr:uid="{00000000-0006-0000-0F00-000001000000}">
      <text>
        <r>
          <rPr>
            <b/>
            <sz val="10"/>
            <color indexed="81"/>
            <rFont val="Tahoma"/>
            <family val="2"/>
          </rPr>
          <t xml:space="preserve">Omsättning
</t>
        </r>
        <r>
          <rPr>
            <sz val="10"/>
            <color indexed="81"/>
            <rFont val="Tahoma"/>
            <family val="2"/>
          </rPr>
          <t xml:space="preserve">I omsättningen ingår försäljningsintäkterna från den bokföringsskyldiges normala verksamhet med avdrag för beviljade rabatter samt mervärdesskatt och andra skatter som baserar sig direkt på beloppet av försäljningen.
</t>
        </r>
      </text>
    </comment>
    <comment ref="B11" authorId="0" shapeId="0" xr:uid="{00000000-0006-0000-0F00-000002000000}">
      <text>
        <r>
          <rPr>
            <b/>
            <sz val="10"/>
            <color indexed="81"/>
            <rFont val="Tahoma"/>
            <family val="2"/>
          </rPr>
          <t>Övriga rörelseintäkter</t>
        </r>
        <r>
          <rPr>
            <sz val="10"/>
            <color indexed="81"/>
            <rFont val="Tahoma"/>
            <family val="2"/>
          </rPr>
          <t xml:space="preserve">
Övriga rörelseintäkter omfattar intäkter som hänför sig till företagets faktiska verksamhet och har nära samband med omsättningen. 
Dessa intäkter innefattar bl.a. hyresintäkter, erhållna provisioner, ersättningar från andra företag för tillhandahållna förvaltnings-, databehandlingstjänster o.d. tjänster, om företagets egentliga verksamhetsområde inte är hyresverksamhet eller produktion av de nämnda tjänsterna.  </t>
        </r>
      </text>
    </comment>
    <comment ref="B13" authorId="0" shapeId="0" xr:uid="{00000000-0006-0000-0F00-000003000000}">
      <text>
        <r>
          <rPr>
            <b/>
            <sz val="10"/>
            <color indexed="81"/>
            <rFont val="Tahoma"/>
            <family val="2"/>
          </rPr>
          <t>Användning av material och förnödenheter
Med användning av material och förnödenheter avses anskaffningspriset för material och förnödenheter samt köpta halvfabrikat som företaget använder i tillverkningen av sina produkter eller säljer som sådana.</t>
        </r>
      </text>
    </comment>
    <comment ref="B14" authorId="0" shapeId="0" xr:uid="{00000000-0006-0000-0F00-000004000000}">
      <text>
        <r>
          <rPr>
            <sz val="10"/>
            <color indexed="81"/>
            <rFont val="Tahoma"/>
            <family val="2"/>
          </rPr>
          <t>Externa tjänster
Externa tjänster omfattar närmast ersättningar som betalats för arbetsprestationer. Dessa kan omfatta exempelvis de tjänster som tillhandahålls av underleverantörer. planerings- och konsultbyråer samt servicebolag och de kostnader för hyrd arbetskraft vilka direkt anknyter till produktionen eller försäljningen. Till denna grupp hör således inte ersättningar som betalats för förvaltningstjänster.</t>
        </r>
      </text>
    </comment>
    <comment ref="B15" authorId="0" shapeId="0" xr:uid="{00000000-0006-0000-0F00-000005000000}">
      <text>
        <r>
          <rPr>
            <b/>
            <sz val="10"/>
            <color indexed="81"/>
            <rFont val="Tahoma"/>
            <family val="2"/>
          </rPr>
          <t xml:space="preserve">Personalkostnader
</t>
        </r>
        <r>
          <rPr>
            <sz val="10"/>
            <color indexed="81"/>
            <rFont val="Tahoma"/>
            <family val="2"/>
          </rPr>
          <t>Personalkostnaderna omfattar löner på vilka förskottsinnehållning ska verkställas och därmed jämförbara kostnader samt direkt på lönen baserade kostnader såsom socialskyddsavgifter, lagstadgade och frivilliga personförsäkringspremier samt pensionskostnader. Övriga frivilliga personalkostnader hör till övriga rörelsekostnader.</t>
        </r>
      </text>
    </comment>
    <comment ref="B16" authorId="0" shapeId="0" xr:uid="{00000000-0006-0000-0F00-000006000000}">
      <text>
        <r>
          <rPr>
            <b/>
            <sz val="10"/>
            <color indexed="81"/>
            <rFont val="Tahoma"/>
            <family val="2"/>
          </rPr>
          <t xml:space="preserve">Övriga rörelsekostnader
</t>
        </r>
        <r>
          <rPr>
            <sz val="10"/>
            <color indexed="81"/>
            <rFont val="Tahoma"/>
            <family val="2"/>
          </rPr>
          <t>Övriga rörelsekostnader omfattar bl.a. hyror, leasinghyror, marknadsförings-, förvaltnings- samt utvecklings- och informationsförvaltningskostnader. Övriga rörelsekostnader omfattar också bl.a. poster som tidigare dragits av direkt från försäljningsintäkterna, t.ex. försäljningsprovisioner, royalties, fraktkostnader och uppkomna kreditförluster.</t>
        </r>
      </text>
    </comment>
    <comment ref="B19" authorId="0" shapeId="0" xr:uid="{00000000-0006-0000-0F00-000007000000}">
      <text>
        <r>
          <rPr>
            <b/>
            <sz val="10"/>
            <color indexed="81"/>
            <rFont val="Tahoma"/>
            <family val="2"/>
          </rPr>
          <t xml:space="preserve">Avskrivningar enligt plan
</t>
        </r>
        <r>
          <rPr>
            <sz val="10"/>
            <color indexed="81"/>
            <rFont val="Tahoma"/>
            <family val="2"/>
          </rPr>
          <t xml:space="preserve">
Avskrivningar enligt plan grundar sig på anläggningstillgångarnas anskaffningspris och ekonomiska brukstid.</t>
        </r>
      </text>
    </comment>
    <comment ref="B21" authorId="0" shapeId="0" xr:uid="{00000000-0006-0000-0F00-000008000000}">
      <text>
        <r>
          <rPr>
            <b/>
            <sz val="10"/>
            <color indexed="81"/>
            <rFont val="Tahoma"/>
            <family val="2"/>
          </rPr>
          <t xml:space="preserve">Intäkter från andelar och övriga placeringar
</t>
        </r>
        <r>
          <rPr>
            <sz val="10"/>
            <color indexed="81"/>
            <rFont val="Tahoma"/>
            <family val="2"/>
          </rPr>
          <t xml:space="preserve">
Denna grupp omfattar resultaträkningens poster intäkter från andelar i företag inom samma koncern, intäkter från andelar i ägarintresseföretag samt intäkter från övriga placeringar bland bestående aktiva.</t>
        </r>
      </text>
    </comment>
    <comment ref="B22" authorId="0" shapeId="0" xr:uid="{00000000-0006-0000-0F00-000009000000}">
      <text>
        <r>
          <rPr>
            <b/>
            <sz val="10"/>
            <color indexed="81"/>
            <rFont val="Tahoma"/>
            <family val="2"/>
          </rPr>
          <t>Övriga ränteintäkter och finansiella intäkter</t>
        </r>
        <r>
          <rPr>
            <sz val="10"/>
            <color indexed="81"/>
            <rFont val="Tahoma"/>
            <family val="2"/>
          </rPr>
          <t xml:space="preserve">
Övriga ränteintäkter och finansiella intäkter omfattar alla ränteintäkter och finansiella intäkter från kortfristiga placeringar samt kursdifferenser som dessa ger upphov till.</t>
        </r>
      </text>
    </comment>
    <comment ref="B23" authorId="0" shapeId="0" xr:uid="{00000000-0006-0000-0F00-00000A000000}">
      <text>
        <r>
          <rPr>
            <b/>
            <sz val="10"/>
            <color indexed="81"/>
            <rFont val="Tahoma"/>
            <family val="2"/>
          </rPr>
          <t>Räntekostnader och övriga finansiella kostnader</t>
        </r>
        <r>
          <rPr>
            <sz val="10"/>
            <color indexed="81"/>
            <rFont val="Tahoma"/>
            <family val="2"/>
          </rPr>
          <t xml:space="preserve">
Räntekostnaderna omfattar sådana kostnader på främmande kapital som bestämts på basis av tid och som betalats till finansiella institutioner, kreditinstitutioner och försäkringsanstalter. Också kursförluster kan ingå i denna post.</t>
        </r>
      </text>
    </comment>
    <comment ref="B24" authorId="0" shapeId="0" xr:uid="{00000000-0006-0000-0F00-00000B000000}">
      <text>
        <r>
          <rPr>
            <b/>
            <sz val="10"/>
            <color indexed="81"/>
            <rFont val="Tahoma"/>
            <family val="2"/>
          </rPr>
          <t>Direkta skatter</t>
        </r>
        <r>
          <rPr>
            <sz val="10"/>
            <color indexed="81"/>
            <rFont val="Tahoma"/>
            <family val="2"/>
          </rPr>
          <t xml:space="preserve">
Direkta skatter omfattar inkomstskatter samt övriga direkta skatter. Fastighetsskatter och andra med dessa jämförbara skatter är till sin karaktär övriga rörelsekostnader</t>
        </r>
      </text>
    </comment>
    <comment ref="B26" authorId="0" shapeId="0" xr:uid="{00000000-0006-0000-0F00-00000C000000}">
      <text>
        <r>
          <rPr>
            <b/>
            <sz val="10"/>
            <color indexed="81"/>
            <rFont val="Tahoma"/>
            <family val="2"/>
          </rPr>
          <t xml:space="preserve">Extraordinära intäkter och kostnader
</t>
        </r>
        <r>
          <rPr>
            <sz val="10"/>
            <color indexed="81"/>
            <rFont val="Tahoma"/>
            <family val="2"/>
          </rPr>
          <t xml:space="preserve">
Som extraordinära betraktas sådana intäkter och kostnader som hänför sig till väsentliga transaktioner av engångskaraktär vilka avviker från den bokföringsskyldiges normala verksamhet. Dessa omfattar bl.a. koncernbidrag och betydande försäljningsvinster eller -förluster på anläggningstillgångar.</t>
        </r>
      </text>
    </comment>
    <comment ref="B27" authorId="0" shapeId="0" xr:uid="{00000000-0006-0000-0F00-00000D000000}">
      <text>
        <r>
          <rPr>
            <b/>
            <sz val="10"/>
            <color indexed="81"/>
            <rFont val="Tahoma"/>
            <family val="2"/>
          </rPr>
          <t xml:space="preserve">Extraordinära intäkter och kostnader
</t>
        </r>
        <r>
          <rPr>
            <sz val="10"/>
            <color indexed="81"/>
            <rFont val="Tahoma"/>
            <family val="2"/>
          </rPr>
          <t xml:space="preserve">
Som extraordinära betraktas sådana intäkter och kostnader som hänför sig till väsentliga transaktioner av engångskaraktär vilka avviker från den bokföringsskyldiges normala verksamhet. Dessa omfattar bl.a. koncernbidrag och betydande försäljningsvinster eller -förluster på anläggningstillgångar.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valjento</author>
    <author>Mikko Ville Valjento</author>
  </authors>
  <commentList>
    <comment ref="I2" authorId="0" shapeId="0" xr:uid="{00000000-0006-0000-1000-000001000000}">
      <text>
        <r>
          <rPr>
            <sz val="8"/>
            <color indexed="81"/>
            <rFont val="Tahoma"/>
            <family val="2"/>
          </rPr>
          <t>Med denna blankett planeras tillräckligheten och tidsläggningen av finansieringen av företagets affärsverksamhet under de kommande verksamhetsåren.</t>
        </r>
      </text>
    </comment>
    <comment ref="T2" authorId="0" shapeId="0" xr:uid="{00000000-0006-0000-1000-000002000000}">
      <text>
        <r>
          <rPr>
            <sz val="8"/>
            <color indexed="81"/>
            <rFont val="Tahoma"/>
            <family val="2"/>
          </rPr>
          <t>Med denna blankett planeras tillräckligheten och tidsläggningen av finansieringen av företagets affärsverksamhet under de kommande verksamhetsåren.</t>
        </r>
      </text>
    </comment>
    <comment ref="D15" authorId="0" shapeId="0" xr:uid="{00000000-0006-0000-1000-000003000000}">
      <text>
        <r>
          <rPr>
            <b/>
            <sz val="10"/>
            <color indexed="81"/>
            <rFont val="Tahoma"/>
            <family val="2"/>
          </rPr>
          <t>Ägarnas tilläggsinvesteringar</t>
        </r>
        <r>
          <rPr>
            <sz val="10"/>
            <color indexed="81"/>
            <rFont val="Tahoma"/>
            <family val="2"/>
          </rPr>
          <t xml:space="preserve">
Tilläggsinvesteringarna omfattar avgiftsbelagda höjningar av aktiekapitalet eller bolagets andra typer av eget kapital.</t>
        </r>
      </text>
    </comment>
    <comment ref="D16" authorId="1" shapeId="0" xr:uid="{00000000-0006-0000-1000-000004000000}">
      <text>
        <r>
          <rPr>
            <sz val="10"/>
            <color indexed="81"/>
            <rFont val="Tahoma"/>
            <family val="2"/>
          </rPr>
          <t>OBS. Tabellen måste låsas upp för inmatning av korslänkade uppgifter.</t>
        </r>
      </text>
    </comment>
    <comment ref="D18" authorId="0" shapeId="0" xr:uid="{00000000-0006-0000-1000-000005000000}">
      <text>
        <r>
          <rPr>
            <sz val="10"/>
            <color indexed="81"/>
            <rFont val="Tahoma"/>
            <family val="2"/>
          </rPr>
          <t>Här kan man lägga fram exempelvis investeringsbidrag som betalas i takt med projektets framskridande enligt mer exakta villkor som sätts upp i beslutet om beviljande samt en godtagbar utredning.</t>
        </r>
      </text>
    </comment>
    <comment ref="D21" authorId="0" shapeId="0" xr:uid="{00000000-0006-0000-1000-000006000000}">
      <text>
        <r>
          <rPr>
            <b/>
            <sz val="10"/>
            <color indexed="81"/>
            <rFont val="Tahoma"/>
            <family val="2"/>
          </rPr>
          <t xml:space="preserve">Mark- och vattenområden, byggnader och konstruktioner, maskiner och inventarier samt övriga
</t>
        </r>
        <r>
          <rPr>
            <sz val="10"/>
            <color indexed="81"/>
            <rFont val="Tahoma"/>
            <family val="2"/>
          </rPr>
          <t>I punkterna 8–11 behandlas nettoförändringar i anläggningstillgångarna. Förändringen erhålls genom att dra av överlåtelsepriset för en motsvarande tillgångspost från ökningen i anläggningstillgångarna. Eventuellt investeringsbidrag dras inte av från ökningen i anläggningstillgångarna.</t>
        </r>
      </text>
    </comment>
    <comment ref="D22" authorId="0" shapeId="0" xr:uid="{00000000-0006-0000-1000-000007000000}">
      <text>
        <r>
          <rPr>
            <b/>
            <sz val="10"/>
            <color indexed="81"/>
            <rFont val="Tahoma"/>
            <family val="2"/>
          </rPr>
          <t xml:space="preserve">Mark- och vattenområden, byggnader och konstruktioner, maskiner och inventarier samt övriga
</t>
        </r>
        <r>
          <rPr>
            <sz val="10"/>
            <color indexed="81"/>
            <rFont val="Tahoma"/>
            <family val="2"/>
          </rPr>
          <t xml:space="preserve">
I punkterna 8–11 behandlas nettoförändringar i anläggningstillgångarna. Förändringen erhålls genom att dra av överlåtelsepriset för en motsvarande tillgångspost från ökningen i anläggningstillgångarna. Eventuellt investeringsbidrag dras inte av från ökningen i anläggningstillgångarna.</t>
        </r>
      </text>
    </comment>
    <comment ref="D23" authorId="0" shapeId="0" xr:uid="{00000000-0006-0000-1000-000008000000}">
      <text>
        <r>
          <rPr>
            <b/>
            <sz val="10"/>
            <color indexed="81"/>
            <rFont val="Tahoma"/>
            <family val="2"/>
          </rPr>
          <t>Mark- och vattenområden, byggnader och konstruktioner, maskiner och inventarier samt övriga</t>
        </r>
        <r>
          <rPr>
            <sz val="10"/>
            <color indexed="81"/>
            <rFont val="Tahoma"/>
            <family val="2"/>
          </rPr>
          <t xml:space="preserve">
I punkterna 8–11 behandlas nettoförändringar i anläggningstillgångarna. Förändringen erhålls genom att dra av överlåtelsepriset för en motsvarande tillgångspost från ökningen i anläggningstillgångarna. Eventuellt investeringsbidrag dras inte av från ökningen i anläggningstillgångarna.</t>
        </r>
      </text>
    </comment>
    <comment ref="D24" authorId="0" shapeId="0" xr:uid="{00000000-0006-0000-1000-000009000000}">
      <text>
        <r>
          <rPr>
            <b/>
            <sz val="10"/>
            <color indexed="81"/>
            <rFont val="Tahoma"/>
            <family val="2"/>
          </rPr>
          <t>Mark- och vattenområden, byggnader och konstruktioner, maskiner och inventarier samt övriga</t>
        </r>
        <r>
          <rPr>
            <sz val="10"/>
            <color indexed="81"/>
            <rFont val="Tahoma"/>
            <family val="2"/>
          </rPr>
          <t xml:space="preserve">
I punkterna 8–11 behandlas nettoförändringar i anläggningstillgångarna. Förändringen erhålls genom att dra av överlåtelsepriset för en motsvarande tillgångspost från ökningen i anläggningstillgångarna. Eventuellt investeringsbidrag dras inte av från ökningen i anläggningstillgångarna.</t>
        </r>
      </text>
    </comment>
    <comment ref="D26" authorId="1" shapeId="0" xr:uid="{00000000-0006-0000-1000-00000A000000}">
      <text>
        <r>
          <rPr>
            <sz val="10"/>
            <color indexed="81"/>
            <rFont val="Tahoma"/>
            <family val="2"/>
          </rPr>
          <t>OBS. Tabellen måste låsas upp för inmatning av korslänkade uppgifter.</t>
        </r>
      </text>
    </comment>
    <comment ref="D27" authorId="1" shapeId="0" xr:uid="{00000000-0006-0000-1000-00000B000000}">
      <text>
        <r>
          <rPr>
            <sz val="10"/>
            <color indexed="81"/>
            <rFont val="Tahoma"/>
            <family val="2"/>
          </rPr>
          <t>OBS. Tabellen måste låsas upp för inmatning av korslänkade uppgifter.</t>
        </r>
      </text>
    </comment>
    <comment ref="D29" authorId="0" shapeId="0" xr:uid="{00000000-0006-0000-1000-00000C000000}">
      <text>
        <r>
          <rPr>
            <b/>
            <sz val="8"/>
            <color indexed="81"/>
            <rFont val="Tahoma"/>
            <family val="2"/>
          </rPr>
          <t xml:space="preserve">Dividendutdelning eller privat bruk
</t>
        </r>
        <r>
          <rPr>
            <sz val="8"/>
            <color indexed="81"/>
            <rFont val="Tahoma"/>
            <family val="2"/>
          </rPr>
          <t xml:space="preserve">
I denna punkt antecknas utdelning av dividender eller vinstandelar eller minskning i det egna kapitalet genom ägarnas privata bruk.</t>
        </r>
      </text>
    </comment>
    <comment ref="D32" authorId="0" shapeId="0" xr:uid="{00000000-0006-0000-1000-00000D000000}">
      <text>
        <r>
          <rPr>
            <b/>
            <sz val="10"/>
            <color indexed="81"/>
            <rFont val="Tahoma"/>
            <family val="2"/>
          </rPr>
          <t>Över-/underskott</t>
        </r>
        <r>
          <rPr>
            <sz val="10"/>
            <color indexed="81"/>
            <rFont val="Tahoma"/>
            <family val="2"/>
          </rPr>
          <t xml:space="preserve">
Vid planering av finansiering uppstår differenser mellan penningkällorna och -användningen. I syfte att jämna ut stora över- och underskott behövs i allmänhet flera planeringsomgångar.</t>
        </r>
      </text>
    </comment>
    <comment ref="D36" authorId="0" shapeId="0" xr:uid="{00000000-0006-0000-1000-00000E000000}">
      <text>
        <r>
          <rPr>
            <b/>
            <sz val="10"/>
            <color indexed="81"/>
            <rFont val="Tahoma"/>
            <family val="2"/>
          </rPr>
          <t>Omsättningstillgångar</t>
        </r>
        <r>
          <rPr>
            <sz val="10"/>
            <color indexed="81"/>
            <rFont val="Tahoma"/>
            <family val="2"/>
          </rPr>
          <t xml:space="preserve">
Omsättningstillgångarna omfattar material och förnödenheter samt halvfärdiga och färdiga produkter/varor. I posten inkluderas dessutom förskottsbetalningar för omsättningstillgångar och andra omsättningstillgångar.</t>
        </r>
      </text>
    </comment>
    <comment ref="D37" authorId="0" shapeId="0" xr:uid="{00000000-0006-0000-1000-00000F000000}">
      <text>
        <r>
          <rPr>
            <b/>
            <sz val="10"/>
            <color indexed="81"/>
            <rFont val="Tahoma"/>
            <family val="2"/>
          </rPr>
          <t xml:space="preserve">Kundfordringar
</t>
        </r>
        <r>
          <rPr>
            <sz val="10"/>
            <color indexed="81"/>
            <rFont val="Tahoma"/>
            <family val="2"/>
          </rPr>
          <t xml:space="preserve">
Denna post innefattar också kundfordringar från moder-, dotter- och systerföretag.</t>
        </r>
      </text>
    </comment>
    <comment ref="D38" authorId="0" shapeId="0" xr:uid="{00000000-0006-0000-1000-000010000000}">
      <text>
        <r>
          <rPr>
            <b/>
            <sz val="10"/>
            <color indexed="81"/>
            <rFont val="Tahoma"/>
            <family val="2"/>
          </rPr>
          <t xml:space="preserve">Fordringar i partiell intäktsföring
</t>
        </r>
        <r>
          <rPr>
            <sz val="10"/>
            <color indexed="81"/>
            <rFont val="Tahoma"/>
            <family val="2"/>
          </rPr>
          <t xml:space="preserve">
I det fall att företaget tillämpar partiell intäktsföring ingår denna i omsättningen. I företagets bokföring innebär partiell intäktsföring att halvfärdiga arbeten intäktsförs på basis av den uppskattade tillverkningsgraden. Samtidigt bokförs de utgifter som svarar mot intäktsföringen som kostnader. Den partiella intäktsföringen i omsättningen motkonteras i resultatregleringarna.</t>
        </r>
      </text>
    </comment>
    <comment ref="D39" authorId="0" shapeId="0" xr:uid="{00000000-0006-0000-1000-000011000000}">
      <text>
        <r>
          <rPr>
            <b/>
            <sz val="10"/>
            <color indexed="81"/>
            <rFont val="Tahoma"/>
            <family val="2"/>
          </rPr>
          <t>Leverantörsskulder</t>
        </r>
        <r>
          <rPr>
            <sz val="10"/>
            <color indexed="81"/>
            <rFont val="Tahoma"/>
            <family val="2"/>
          </rPr>
          <t xml:space="preserve">
Denna post innefattar också leverantörsskulder till moder-, dotter- och systerföretag.</t>
        </r>
      </text>
    </comment>
    <comment ref="D40" authorId="0" shapeId="0" xr:uid="{00000000-0006-0000-1000-000012000000}">
      <text>
        <r>
          <rPr>
            <b/>
            <sz val="10"/>
            <color indexed="81"/>
            <rFont val="Tahoma"/>
            <family val="2"/>
          </rPr>
          <t xml:space="preserve">Mottagna förskott
</t>
        </r>
        <r>
          <rPr>
            <sz val="10"/>
            <color indexed="81"/>
            <rFont val="Tahoma"/>
            <family val="2"/>
          </rPr>
          <t xml:space="preserve">
Med mottagna förskott avses en betalning som före överlåtelsen av en prestation erhållits före försäljning av en prestation i anslutning till den egentliga affärsverksamheten.</t>
        </r>
      </text>
    </comment>
    <comment ref="D41" authorId="0" shapeId="0" xr:uid="{00000000-0006-0000-1000-000013000000}">
      <text>
        <r>
          <rPr>
            <b/>
            <sz val="10"/>
            <color indexed="81"/>
            <rFont val="Tahoma"/>
            <family val="2"/>
          </rPr>
          <t xml:space="preserve">Rörelsekapital
</t>
        </r>
        <r>
          <rPr>
            <sz val="10"/>
            <color indexed="81"/>
            <rFont val="Tahoma"/>
            <family val="2"/>
          </rPr>
          <t xml:space="preserve">
Rörelsekapitalet anger omfattningen av finansieringen som binds till företagets löpande affärsverksamhet. Behovet av rörelsekapital tillgodoses delvis med kortfristigt, delvis långfristigt främmande eller eget kapital. Vid beräkning av nyckeltal jämförs rörelsekapitalet och dess delar med omsättningen, eftersom rörelsekapitalposterna är beroende av omsättningen. Rörelsekapitalposterna bedöms enligt den genomsnittliga situationen under räkenskapsperioden.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PETRI SERENIUS</author>
  </authors>
  <commentList>
    <comment ref="B19" authorId="0" shapeId="0" xr:uid="{00000000-0006-0000-1100-000001000000}">
      <text>
        <r>
          <rPr>
            <b/>
            <sz val="10"/>
            <color indexed="81"/>
            <rFont val="Tahoma"/>
            <family val="2"/>
          </rPr>
          <t xml:space="preserve">Amorteringar av nya lån
</t>
        </r>
        <r>
          <rPr>
            <sz val="10"/>
            <color indexed="81"/>
            <rFont val="Tahoma"/>
            <family val="2"/>
          </rPr>
          <t xml:space="preserve">
Amorteringarna under den prognostiserade tiden för nya lån antecknas årligen i punkten AKTUELLA LÅN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Susanna Nummi</author>
    <author>Leino Kirsi</author>
    <author>Jeskanen Pekka</author>
  </authors>
  <commentList>
    <comment ref="A4" authorId="0" shapeId="0" xr:uid="{00000000-0006-0000-0200-000001000000}">
      <text>
        <r>
          <rPr>
            <b/>
            <sz val="10"/>
            <color indexed="81"/>
            <rFont val="Tahoma"/>
            <family val="2"/>
          </rPr>
          <t xml:space="preserve">Esitä laskelma ajalta, joka kattaa 1 kk ennen projektia ja 2-3 kk projektin jälkeen, koska loppumaksatus maksetaan vasta loppuraportin jälkeen projeKtin päätyttyä. 
Lisää tarvittaessa sarakkeita.
</t>
        </r>
      </text>
    </comment>
    <comment ref="C4" authorId="1" shapeId="0" xr:uid="{00000000-0006-0000-0200-000002000000}">
      <text>
        <r>
          <rPr>
            <b/>
            <sz val="10"/>
            <color indexed="81"/>
            <rFont val="Tahoma"/>
            <family val="2"/>
          </rPr>
          <t xml:space="preserve">Merkitse alla olevaan keltaiseen soluun projektia edeltävän kuukauden 15. päivä , esim. 15.1.2020 niin saat alun kohdalleen. Projektille voidaan hyväksyä kustannuksia sen hakemispäivämäärästä alkaen. 
Ostopalveluissa pitää olla hankintasopimuksessa BF rahoituspäätökseen viittaava purkuehto, jotta kustannuksia voidaan hyväksyä ennen päätöspäivää. </t>
        </r>
      </text>
    </comment>
    <comment ref="C5" authorId="2" shapeId="0" xr:uid="{00000000-0006-0000-0200-000003000000}">
      <text>
        <r>
          <rPr>
            <b/>
            <sz val="11"/>
            <color indexed="81"/>
            <rFont val="Tahoma"/>
            <family val="2"/>
          </rPr>
          <t>Syötä projektin alkua edeltävän kk:n 15.päivä tähän, esim. 15.1.2020</t>
        </r>
      </text>
    </comment>
    <comment ref="A7" authorId="2" shapeId="0" xr:uid="{00000000-0006-0000-0200-000004000000}">
      <text>
        <r>
          <rPr>
            <b/>
            <sz val="11"/>
            <color indexed="81"/>
            <rFont val="Tahoma"/>
            <family val="2"/>
          </rPr>
          <t>Varmistuneet = allekirjoitettu sopimus</t>
        </r>
      </text>
    </comment>
    <comment ref="B10" authorId="2" shapeId="0" xr:uid="{00000000-0006-0000-0200-000005000000}">
      <text>
        <r>
          <rPr>
            <b/>
            <sz val="10"/>
            <color indexed="81"/>
            <rFont val="Tahoma"/>
            <family val="2"/>
          </rPr>
          <t>Kotimaan myynnin alv%
Laita nolla, jos on jo alvit mukana saatavissa.</t>
        </r>
      </text>
    </comment>
    <comment ref="A15" authorId="1" shapeId="0" xr:uid="{00000000-0006-0000-0200-000006000000}">
      <text>
        <r>
          <rPr>
            <b/>
            <sz val="10"/>
            <color indexed="81"/>
            <rFont val="Tahoma"/>
            <family val="2"/>
          </rPr>
          <t>* tarvittaessa. Myynnin mukana syntyvät laite-, tarvike- tai palvelumaksukustannukset.</t>
        </r>
      </text>
    </comment>
    <comment ref="A16" authorId="1" shapeId="0" xr:uid="{00000000-0006-0000-0200-000007000000}">
      <text>
        <r>
          <rPr>
            <b/>
            <sz val="10"/>
            <color indexed="81"/>
            <rFont val="Tahoma"/>
            <family val="2"/>
          </rPr>
          <t>* tarvittaessa. Ulkopuolisille maksettavat myyntipalkkiot ilman alv.</t>
        </r>
      </text>
    </comment>
    <comment ref="A17" authorId="1" shapeId="0" xr:uid="{00000000-0006-0000-0200-000008000000}">
      <text>
        <r>
          <rPr>
            <b/>
            <sz val="10"/>
            <color indexed="81"/>
            <rFont val="Tahoma"/>
            <family val="2"/>
          </rPr>
          <t>Sisällytä palkkoihin maksettavat palkat, ennakonpidätys- ja sotumaksut, TEL ja työttömyysvakuutusmaksu</t>
        </r>
      </text>
    </comment>
    <comment ref="A18" authorId="1" shapeId="0" xr:uid="{00000000-0006-0000-0200-000009000000}">
      <text>
        <r>
          <rPr>
            <b/>
            <sz val="10"/>
            <color indexed="81"/>
            <rFont val="Tahoma"/>
            <family val="2"/>
          </rPr>
          <t>Sisällytä palkkoihin maksettavat palkat, ennakonpidätys- ja sotumaksut, TEL ja työttömyysvakuutusmaksu</t>
        </r>
      </text>
    </comment>
    <comment ref="A32" authorId="2" shapeId="0" xr:uid="{00000000-0006-0000-0200-00000A000000}">
      <text>
        <r>
          <rPr>
            <b/>
            <sz val="10"/>
            <color indexed="81"/>
            <rFont val="Tahoma"/>
            <family val="2"/>
          </rPr>
          <t>BF hyväksyy palkkoja 11kk/v, kun henkilösivukustannukset sisältävät myös loma-ajan palkan, mutta tässä voit esittää palkat 12kk per vuosi, näin myös loma-ajan palkan maksun kassavirta tulee likipitäin oikein esitetyksi.</t>
        </r>
      </text>
    </comment>
    <comment ref="A33" authorId="2" shapeId="0" xr:uid="{00000000-0006-0000-0200-00000B000000}">
      <text>
        <r>
          <rPr>
            <b/>
            <sz val="10"/>
            <color indexed="81"/>
            <rFont val="Tahoma"/>
            <family val="2"/>
          </rPr>
          <t xml:space="preserve">Yleiskustannukset on laskennallinen projektille kohdistettava erä, joten voit tarvittaessa vähentää tämän rivin arvon rivin Muut kustannuksista, jotta kustannus ei tule kahteen kertaan.  
20% &lt; 20 henkilöä tai 10% jos ei vuokraa toimitiloista eikä ulkoista kirjanpitoa
30% 20-49 henkilöä
50% &gt; 49 henkilöä </t>
        </r>
      </text>
    </comment>
    <comment ref="A47" authorId="2" shapeId="0" xr:uid="{00000000-0006-0000-0200-00000C000000}">
      <text>
        <r>
          <rPr>
            <b/>
            <sz val="9"/>
            <color indexed="81"/>
            <rFont val="Tahoma"/>
            <family val="2"/>
          </rPr>
          <t>Lainassa ennakko 30%, välimaksut ja projektin jälkeen 20%
Avustuksessa ennakko 0%, välimaksut suhteessa etenemiseen, projektin jälkeen 10%.</t>
        </r>
      </text>
    </comment>
    <comment ref="C55" authorId="1" shapeId="0" xr:uid="{00000000-0006-0000-0200-00000D000000}">
      <text>
        <r>
          <rPr>
            <b/>
            <sz val="10"/>
            <color indexed="81"/>
            <rFont val="Tahoma"/>
            <family val="2"/>
          </rPr>
          <t>Merkitse tähän toteutuneet rahavarat kauden alussa, mikä = kassa kirjanpitoajossa. 
Vaihtoehtoisesti synkronoitu kuukausi voi olla myöhemmänkin sarakkeen kuukauden kirjanpitoajon taseen arvo.</t>
        </r>
      </text>
    </comment>
    <comment ref="A68" authorId="2" shapeId="0" xr:uid="{00000000-0006-0000-0200-00000E000000}">
      <text>
        <r>
          <rPr>
            <b/>
            <sz val="9"/>
            <color indexed="81"/>
            <rFont val="Tahoma"/>
            <family val="2"/>
          </rPr>
          <t xml:space="preserve">Huom. Alv hyvitysten maksaminen yritykselle tapahtuu 2 viikon päästä ilmoituksesta, kun valittuna automaattinen käsittely, mutta jos menee manuaaliseen hyväksyntään niin jopa 8 viikon kuluttua
 ilmoituksesta.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Mikko Ville Valjento</author>
  </authors>
  <commentList>
    <comment ref="B10" authorId="0" shapeId="0" xr:uid="{00000000-0006-0000-0300-000001000000}">
      <text>
        <r>
          <rPr>
            <b/>
            <sz val="10"/>
            <color indexed="81"/>
            <rFont val="Tahoma"/>
            <family val="2"/>
          </rPr>
          <t xml:space="preserve">Liikevaihto
</t>
        </r>
        <r>
          <rPr>
            <sz val="10"/>
            <color indexed="81"/>
            <rFont val="Tahoma"/>
            <family val="2"/>
          </rPr>
          <t xml:space="preserve">Liikevaihtoon luetaan kirjanpitovelvollisen varsinaisen toiminnan myyntituotot, joista on vähennetty myönnetyt alennukset sekä arvonlisävero ja muut myynnin määrään perustuvat verot.
</t>
        </r>
      </text>
    </comment>
    <comment ref="B11" authorId="0" shapeId="0" xr:uid="{00000000-0006-0000-0300-000002000000}">
      <text>
        <r>
          <rPr>
            <b/>
            <sz val="10"/>
            <color indexed="81"/>
            <rFont val="Tahoma"/>
            <family val="2"/>
          </rPr>
          <t>Liiketoiminnan muut tuotot</t>
        </r>
        <r>
          <rPr>
            <sz val="10"/>
            <color indexed="81"/>
            <rFont val="Tahoma"/>
            <family val="2"/>
          </rPr>
          <t xml:space="preserve">
Liiketoiminnan muut tuotot ovat tuottoja, jotka liittyvät yrityksen varsinaiseen toimintaan ja ovat lähellä liikevaihtoa. 
Tällaisia tuottoja ovat mm. vuokratuotot, saadut provisiot, muilta yrityksiltä perityt hallinto-, tietojenkäsittely- yms. korvaukset, mikäli yrityksen varsinaisena toimialana ei ole vuokraustoiminta tai mainittujen palvelujen tuottaminen.  </t>
        </r>
      </text>
    </comment>
    <comment ref="B13" authorId="0" shapeId="0" xr:uid="{00000000-0006-0000-0300-000003000000}">
      <text>
        <r>
          <rPr>
            <b/>
            <sz val="10"/>
            <color indexed="81"/>
            <rFont val="Tahoma"/>
            <family val="2"/>
          </rPr>
          <t>Aine- ja tarvikekäyttö
Aine- ja tarvikekäytöllä tarkoitetaan niiden aineiden ja tarvikkeiden sekä ostettujen puolivalmisteiden hankintahintaa, jotka yritys käyttää valmistamiinsa tuotteisiin tai jotka se myy sellaisenaan.</t>
        </r>
      </text>
    </comment>
    <comment ref="B14" authorId="0" shapeId="0" xr:uid="{00000000-0006-0000-0300-000004000000}">
      <text>
        <r>
          <rPr>
            <sz val="10"/>
            <color indexed="81"/>
            <rFont val="Tahoma"/>
            <family val="2"/>
          </rPr>
          <t>Ulkopuoliset palvelut
Ulkopuoliset palvelut ovat lähinnä työsuorituksista maksettuja korvauksia. Tällaisia voivat olla esimerkiksi alihankkijoiden, suunnittelu ja konsulttitoimistojen sekä huoltoyhtiöiden suorittamat palvelut ja työvoiman vuokrauskulut, jotka liittyvät välittömästi tuotantoon tai myyntiin. Tähän ryhmään ei siis kuulu hallintoon liittyvistä palveluista maksetut korvaukset.</t>
        </r>
      </text>
    </comment>
    <comment ref="B15" authorId="0" shapeId="0" xr:uid="{00000000-0006-0000-0300-000005000000}">
      <text>
        <r>
          <rPr>
            <b/>
            <sz val="10"/>
            <color indexed="81"/>
            <rFont val="Tahoma"/>
            <family val="2"/>
          </rPr>
          <t xml:space="preserve">Henkilöstökulut
</t>
        </r>
        <r>
          <rPr>
            <sz val="10"/>
            <color indexed="81"/>
            <rFont val="Tahoma"/>
            <family val="2"/>
          </rPr>
          <t>Henkilöstökulut sisältävät ennakonpidätyksen alaiset palkat ja niihin verrattavat kulut sekä välittömästi palkan perusteella määräytyvät kulut, kuten sosiaaliturvamaksut, pakolliset ja vapaaehtoiset henkilövakuutusmaksut sekä eläkekulut. Muut vapaaehtoiset henkilöstökulut ovat liiketoiminnan muita kuluja.</t>
        </r>
      </text>
    </comment>
    <comment ref="B16" authorId="0" shapeId="0" xr:uid="{00000000-0006-0000-0300-000006000000}">
      <text>
        <r>
          <rPr>
            <b/>
            <sz val="10"/>
            <color indexed="81"/>
            <rFont val="Tahoma"/>
            <family val="2"/>
          </rPr>
          <t xml:space="preserve">Liiketoiminnan muut kulut
</t>
        </r>
        <r>
          <rPr>
            <sz val="10"/>
            <color indexed="81"/>
            <rFont val="Tahoma"/>
            <family val="2"/>
          </rPr>
          <t>Liiketoiminnan muihin kuluihin kuuluvat mm. vuokrat, leasing-vuokrat, markkinointi-, hallinto- sekä kehitys- ja tietohallintokulut. Liiketoiminnan muita kuluja ovat myös mm. aikaisemmin suoraan myyntituotoista vähennetyt erät, kuten myyntiprovisiot, tekijänpalkkiot, rahtikulut ja syntyneet luottotappiot.</t>
        </r>
      </text>
    </comment>
    <comment ref="B19" authorId="0" shapeId="0" xr:uid="{00000000-0006-0000-0300-000007000000}">
      <text>
        <r>
          <rPr>
            <b/>
            <sz val="10"/>
            <color indexed="81"/>
            <rFont val="Tahoma"/>
            <family val="2"/>
          </rPr>
          <t xml:space="preserve">Suunnitelman mukaiset poistot
</t>
        </r>
        <r>
          <rPr>
            <sz val="10"/>
            <color indexed="81"/>
            <rFont val="Tahoma"/>
            <family val="2"/>
          </rPr>
          <t xml:space="preserve">
Suunnitelman mukaiset poistot perustuvat käyttöomaisuuden hankintamenoon ja taloudelliseen käyttöikään.</t>
        </r>
      </text>
    </comment>
    <comment ref="B21" authorId="0" shapeId="0" xr:uid="{00000000-0006-0000-0300-000008000000}">
      <text>
        <r>
          <rPr>
            <b/>
            <sz val="10"/>
            <color indexed="81"/>
            <rFont val="Tahoma"/>
            <family val="2"/>
          </rPr>
          <t xml:space="preserve">Tuotot osuuksista ja muista sijoituksista
</t>
        </r>
        <r>
          <rPr>
            <sz val="10"/>
            <color indexed="81"/>
            <rFont val="Tahoma"/>
            <family val="2"/>
          </rPr>
          <t xml:space="preserve">
Tähän ryhmään sisältyvät virallisen tuloslaskelman erät tuotot osuuksista ja saman konsernin yrityksissä, tuotot osuuksista omistusyhteysyrityksissä sekä tuotot muista pysyvien vastaavien sijoituksista.</t>
        </r>
      </text>
    </comment>
    <comment ref="B22" authorId="0" shapeId="0" xr:uid="{00000000-0006-0000-0300-000009000000}">
      <text>
        <r>
          <rPr>
            <b/>
            <sz val="10"/>
            <color indexed="81"/>
            <rFont val="Tahoma"/>
            <family val="2"/>
          </rPr>
          <t>Muut korko ja rahoitustuotot</t>
        </r>
        <r>
          <rPr>
            <sz val="10"/>
            <color indexed="81"/>
            <rFont val="Tahoma"/>
            <family val="2"/>
          </rPr>
          <t xml:space="preserve">
Muihin korko- ja rahoitustuottoihin sisältyvät kaikki lyhytaikaisista sijoituksista saatavat korko- ja muut tuotot sekä niistä johtuvat kurssierot.</t>
        </r>
      </text>
    </comment>
    <comment ref="B23" authorId="0" shapeId="0" xr:uid="{00000000-0006-0000-0300-00000A000000}">
      <text>
        <r>
          <rPr>
            <b/>
            <sz val="10"/>
            <color indexed="81"/>
            <rFont val="Tahoma"/>
            <family val="2"/>
          </rPr>
          <t>Korkokulut ja muut rahoituskulut</t>
        </r>
        <r>
          <rPr>
            <sz val="10"/>
            <color indexed="81"/>
            <rFont val="Tahoma"/>
            <family val="2"/>
          </rPr>
          <t xml:space="preserve">
Korkokulut ovat raha-, luotto- ja vakuuslaitoksille tai muille luotonantajille maksettuja, ajan kulumisen mukaan laskettuja vieraan pääoman kuluja. Myös kurssitappiot voivat sisältyä tähän erään.</t>
        </r>
      </text>
    </comment>
    <comment ref="B24" authorId="0" shapeId="0" xr:uid="{00000000-0006-0000-0300-00000B000000}">
      <text>
        <r>
          <rPr>
            <b/>
            <sz val="10"/>
            <color indexed="81"/>
            <rFont val="Tahoma"/>
            <family val="2"/>
          </rPr>
          <t>Välittömät verot</t>
        </r>
        <r>
          <rPr>
            <sz val="10"/>
            <color indexed="81"/>
            <rFont val="Tahoma"/>
            <family val="2"/>
          </rPr>
          <t xml:space="preserve">
Välittömiin veroihin sisältyvät tuloverot sekä muut välittömät verot. Kiinteistöverot ja muut niihin verrattavat verot ovat luonteeltaan liiketoiminnan muita kuluja</t>
        </r>
      </text>
    </comment>
    <comment ref="B26" authorId="0" shapeId="0" xr:uid="{00000000-0006-0000-0300-00000C000000}">
      <text>
        <r>
          <rPr>
            <b/>
            <sz val="10"/>
            <color indexed="81"/>
            <rFont val="Tahoma"/>
            <family val="2"/>
          </rPr>
          <t xml:space="preserve">Satunnaiset tuotot ja kulut
</t>
        </r>
        <r>
          <rPr>
            <sz val="10"/>
            <color indexed="81"/>
            <rFont val="Tahoma"/>
            <family val="2"/>
          </rPr>
          <t xml:space="preserve">
Satunnaisiksi katsotaan sellaiset tuotot ja kulut, jotka perustuvat kirjanpitovelvollisen tavanomaisesta toiminnasta poikkeaviin, kertaluonteisiin ja olennaisiin tapahtumiin. Tällaisia ovat mm. konserniavustukset ja huomattavat käyttöomaisuuden myyntivoitot tai -tappiot.</t>
        </r>
      </text>
    </comment>
    <comment ref="B27" authorId="0" shapeId="0" xr:uid="{00000000-0006-0000-0300-00000D000000}">
      <text>
        <r>
          <rPr>
            <b/>
            <sz val="10"/>
            <color indexed="81"/>
            <rFont val="Tahoma"/>
            <family val="2"/>
          </rPr>
          <t xml:space="preserve">Satunnaiset tuotot ja kulut
</t>
        </r>
        <r>
          <rPr>
            <sz val="10"/>
            <color indexed="81"/>
            <rFont val="Tahoma"/>
            <family val="2"/>
          </rPr>
          <t xml:space="preserve">
Satunnaisiksi katsotaan sellaiset tuotot ja kulut, jotka perustuvat kirjanpitovelvollisen tavanomaisesta toiminnasta poikkeaviin, kertaluonteisiin ja olennaisiin tapahtumiin. Tällaisia ovat mm. konserniavustukset ja huomattavat käyttöomaisuuden myyntivoitot tai -tappiot.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valjento</author>
    <author>Mikko Ville Valjento</author>
  </authors>
  <commentList>
    <comment ref="I2" authorId="0" shapeId="0" xr:uid="{00000000-0006-0000-0400-000001000000}">
      <text>
        <r>
          <rPr>
            <sz val="8"/>
            <color indexed="81"/>
            <rFont val="Tahoma"/>
            <family val="2"/>
          </rPr>
          <t>Tällä lomakkeella suunnitellaan yrityksen liiketoiminnan rahoituksen riittävyyttä ja ajoitusta tulevina toimintavuosina.</t>
        </r>
      </text>
    </comment>
    <comment ref="T2" authorId="0" shapeId="0" xr:uid="{00000000-0006-0000-0400-000002000000}">
      <text>
        <r>
          <rPr>
            <sz val="8"/>
            <color indexed="81"/>
            <rFont val="Tahoma"/>
            <family val="2"/>
          </rPr>
          <t>Tällä lomakkeella suunnitellaan yrityksen liiketoiminnan rahoituksen riittävyyttä ja ajoitusta tulevina toimintavuosina.</t>
        </r>
      </text>
    </comment>
    <comment ref="D15" authorId="0" shapeId="0" xr:uid="{00000000-0006-0000-0400-000003000000}">
      <text>
        <r>
          <rPr>
            <b/>
            <sz val="10"/>
            <color indexed="81"/>
            <rFont val="Tahoma"/>
            <family val="2"/>
          </rPr>
          <t>Omistajien lisäsijoitukset</t>
        </r>
        <r>
          <rPr>
            <sz val="10"/>
            <color indexed="81"/>
            <rFont val="Tahoma"/>
            <family val="2"/>
          </rPr>
          <t xml:space="preserve">
Lisäsijoituksia ovat osakepääoman tai yhtiön muun oman pääoman maksulliset korotukset.</t>
        </r>
      </text>
    </comment>
    <comment ref="D16" authorId="1" shapeId="0" xr:uid="{00000000-0006-0000-0400-000004000000}">
      <text>
        <r>
          <rPr>
            <sz val="10"/>
            <color indexed="81"/>
            <rFont val="Tahoma"/>
            <family val="2"/>
          </rPr>
          <t>HUOM. Taulukon lukitus tulee poistaa, jos ristiinlinkitetyt tiedot halutaan syöttää käsin.</t>
        </r>
      </text>
    </comment>
    <comment ref="D18" authorId="0" shapeId="0" xr:uid="{00000000-0006-0000-0400-000005000000}">
      <text>
        <r>
          <rPr>
            <sz val="10"/>
            <color indexed="81"/>
            <rFont val="Tahoma"/>
            <family val="2"/>
          </rPr>
          <t>Tässä voidaan esittää esim. investointiavustus, joka maksetaan hankkeen edistymisen mukaan myöntämispäätöksessä asetettavien tarkempien ehtojen ja hyväksyttävän selvityksen perusteella.</t>
        </r>
      </text>
    </comment>
    <comment ref="D21" authorId="0" shapeId="0" xr:uid="{00000000-0006-0000-0400-000006000000}">
      <text>
        <r>
          <rPr>
            <b/>
            <sz val="10"/>
            <color indexed="81"/>
            <rFont val="Tahoma"/>
            <family val="2"/>
          </rPr>
          <t xml:space="preserve">Maa- ja vesialueet, rakennukset ja rakennelmat, koneet ja kalusto sekä muut
</t>
        </r>
        <r>
          <rPr>
            <sz val="10"/>
            <color indexed="81"/>
            <rFont val="Tahoma"/>
            <family val="2"/>
          </rPr>
          <t>Kohdissa 8-11 käsitellään käyttöomaisuuden nettomuutoksia. Muutos saadaan, kun vähennetään käyttöomaisuuden lisäyksestä vastaavasta omaisuuserästä saatava luovutushinta. Käyttöomaisuuden lisäyksestä ei vähennetä mahdollisesti saatavia investointiavustuksia.</t>
        </r>
      </text>
    </comment>
    <comment ref="D22" authorId="0" shapeId="0" xr:uid="{00000000-0006-0000-0400-000007000000}">
      <text>
        <r>
          <rPr>
            <b/>
            <sz val="10"/>
            <color indexed="81"/>
            <rFont val="Tahoma"/>
            <family val="2"/>
          </rPr>
          <t xml:space="preserve">Maa- ja vesialueet, rakennukset ja rakennelmat, koneet ja kalusto sekä muut
</t>
        </r>
        <r>
          <rPr>
            <sz val="10"/>
            <color indexed="81"/>
            <rFont val="Tahoma"/>
            <family val="2"/>
          </rPr>
          <t xml:space="preserve">
Kohdissa 8-11 käsitellään käyttöomaisuuden nettomuutoksia. Muutos saadaan, kun vähennetään käyttöomaisuuden lisäyksestä vastaavasta omaisuuserästä saatava luovutushinta. Käyttöomaisuuden lisäyksestä ei vähennetä mahdollisesti saatavia investointiavustuksia.</t>
        </r>
      </text>
    </comment>
    <comment ref="D23" authorId="0" shapeId="0" xr:uid="{00000000-0006-0000-0400-000008000000}">
      <text>
        <r>
          <rPr>
            <b/>
            <sz val="10"/>
            <color indexed="81"/>
            <rFont val="Tahoma"/>
            <family val="2"/>
          </rPr>
          <t>Maa- ja vesialueet, rakennukset ja rakennelmat, koneet ja kalusto sekä muut</t>
        </r>
        <r>
          <rPr>
            <sz val="10"/>
            <color indexed="81"/>
            <rFont val="Tahoma"/>
            <family val="2"/>
          </rPr>
          <t xml:space="preserve">
Kohdissa 8-11 käsitellään käyttöomaisuuden nettomuutoksia. Muutos saadaan, kun vähennetään käyttöomaisuuden lisäyksestä vastaavasta omaisuuserästä saatava luovutushinta. Käyttöomaisuuden lisäyksestä ei vähennetä mahdollisesti saatavia investointiavustuksia.</t>
        </r>
      </text>
    </comment>
    <comment ref="D24" authorId="0" shapeId="0" xr:uid="{00000000-0006-0000-0400-000009000000}">
      <text>
        <r>
          <rPr>
            <b/>
            <sz val="10"/>
            <color indexed="81"/>
            <rFont val="Tahoma"/>
            <family val="2"/>
          </rPr>
          <t>Maa- ja vesialueet, rakennukset ja rakennelmat, koneet ja kalusto sekä muut</t>
        </r>
        <r>
          <rPr>
            <sz val="10"/>
            <color indexed="81"/>
            <rFont val="Tahoma"/>
            <family val="2"/>
          </rPr>
          <t xml:space="preserve">
Kohdissa 8-11 käsitellään käyttöomaisuuden nettomuutoksia. Muutos saadaan, kun vähennetään käyttöomaisuuden lisäyksestä vastaavasta omaisuuserästä saatava luovutushinta. Käyttöomaisuuden lisäyksestä ei vähennetä mahdollisesti saatavia investointiavustuksia.</t>
        </r>
      </text>
    </comment>
    <comment ref="D26" authorId="1" shapeId="0" xr:uid="{00000000-0006-0000-0400-00000A000000}">
      <text>
        <r>
          <rPr>
            <sz val="10"/>
            <color indexed="81"/>
            <rFont val="Tahoma"/>
            <family val="2"/>
          </rPr>
          <t>HUOM. Taulukon lukitus tulee poistaa, jos ristiinlinkitetyt tiedot halutaan syöttää käsin.</t>
        </r>
      </text>
    </comment>
    <comment ref="D27" authorId="1" shapeId="0" xr:uid="{00000000-0006-0000-0400-00000B000000}">
      <text>
        <r>
          <rPr>
            <sz val="10"/>
            <color indexed="81"/>
            <rFont val="Tahoma"/>
            <family val="2"/>
          </rPr>
          <t>HUOM. Taulukon lukitus tulee poistaa, jos ristiinlinkitetyt tiedot halutaan syöttää käsin.</t>
        </r>
      </text>
    </comment>
    <comment ref="D29" authorId="0" shapeId="0" xr:uid="{00000000-0006-0000-0400-00000C000000}">
      <text>
        <r>
          <rPr>
            <b/>
            <sz val="8"/>
            <color indexed="81"/>
            <rFont val="Tahoma"/>
            <family val="2"/>
          </rPr>
          <t xml:space="preserve">Osingonjako tai yksityiskäyttö
</t>
        </r>
        <r>
          <rPr>
            <sz val="8"/>
            <color indexed="81"/>
            <rFont val="Tahoma"/>
            <family val="2"/>
          </rPr>
          <t xml:space="preserve">
Tähän kohtaan merkitään osinkojen tai voitto-osuuden jako tai oman pääoman pieneneminen omistajien yksityiskäytön kautta.</t>
        </r>
      </text>
    </comment>
    <comment ref="D32" authorId="0" shapeId="0" xr:uid="{00000000-0006-0000-0400-00000D000000}">
      <text>
        <r>
          <rPr>
            <b/>
            <sz val="10"/>
            <color indexed="81"/>
            <rFont val="Tahoma"/>
            <family val="2"/>
          </rPr>
          <t>Yli-/alijäämä</t>
        </r>
        <r>
          <rPr>
            <sz val="10"/>
            <color indexed="81"/>
            <rFont val="Tahoma"/>
            <family val="2"/>
          </rPr>
          <t xml:space="preserve">
Rahoitusta suunniteltaessa syntyy eroja rahan lähteiden ja käytön välille. Suurien yli- ja alijäämien tasoittamiseksi tarvitaan yleensä useampia suunnittelukertoja.</t>
        </r>
      </text>
    </comment>
    <comment ref="D36" authorId="0" shapeId="0" xr:uid="{00000000-0006-0000-0400-00000E000000}">
      <text>
        <r>
          <rPr>
            <b/>
            <sz val="10"/>
            <color indexed="81"/>
            <rFont val="Tahoma"/>
            <family val="2"/>
          </rPr>
          <t>Vaihto-omaisuus</t>
        </r>
        <r>
          <rPr>
            <sz val="10"/>
            <color indexed="81"/>
            <rFont val="Tahoma"/>
            <family val="2"/>
          </rPr>
          <t xml:space="preserve">
Vaihto-omaisuuteen kuuluvat aineet ja tarvikkeet sekä keskeneräiset ja valmiit tuotteet/- tavarat. Lisäksi erään sisällytetään vaihto-omaisuuden ennakkomaksut ja muu vaihto-omaisuus.</t>
        </r>
      </text>
    </comment>
    <comment ref="D37" authorId="0" shapeId="0" xr:uid="{00000000-0006-0000-0400-00000F000000}">
      <text>
        <r>
          <rPr>
            <b/>
            <sz val="10"/>
            <color indexed="81"/>
            <rFont val="Tahoma"/>
            <family val="2"/>
          </rPr>
          <t xml:space="preserve">Myyntisaamiset
</t>
        </r>
        <r>
          <rPr>
            <sz val="10"/>
            <color indexed="81"/>
            <rFont val="Tahoma"/>
            <family val="2"/>
          </rPr>
          <t xml:space="preserve">
Tähän erään sisältyvät myös myyntisaamiset emo-, tytär- ja sisaryrityksiltä.</t>
        </r>
      </text>
    </comment>
    <comment ref="D38" authorId="0" shapeId="0" xr:uid="{00000000-0006-0000-0400-000010000000}">
      <text>
        <r>
          <rPr>
            <b/>
            <sz val="10"/>
            <color indexed="81"/>
            <rFont val="Tahoma"/>
            <family val="2"/>
          </rPr>
          <t xml:space="preserve">Osatuloutuksen saamiset
</t>
        </r>
        <r>
          <rPr>
            <sz val="10"/>
            <color indexed="81"/>
            <rFont val="Tahoma"/>
            <family val="2"/>
          </rPr>
          <t xml:space="preserve">
Mikäli yritys käyttää osatuloutusta, sisältyy se liikevaihtoon. Osatuloutus merkitsee yrityksen kirjanpidossa sitä, että keskeneräisiä töitä tuloutetaan arvioidun valmistusasteen perusteella. Samalla kirjataan tuloutusta vastaavat menot kuluiksi. Liikevaihtoon sisältyvän osatuloutuksen vastakirjaus on siirtosaamisissa.</t>
        </r>
      </text>
    </comment>
    <comment ref="D39" authorId="0" shapeId="0" xr:uid="{00000000-0006-0000-0400-000011000000}">
      <text>
        <r>
          <rPr>
            <b/>
            <sz val="10"/>
            <color indexed="81"/>
            <rFont val="Tahoma"/>
            <family val="2"/>
          </rPr>
          <t>Ostovelat</t>
        </r>
        <r>
          <rPr>
            <sz val="10"/>
            <color indexed="81"/>
            <rFont val="Tahoma"/>
            <family val="2"/>
          </rPr>
          <t xml:space="preserve">
Tähän erään sisältyvät myös ostovelat emo-, tytär- ja sisaryrityksille.</t>
        </r>
      </text>
    </comment>
    <comment ref="D40" authorId="0" shapeId="0" xr:uid="{00000000-0006-0000-0400-000012000000}">
      <text>
        <r>
          <rPr>
            <b/>
            <sz val="10"/>
            <color indexed="81"/>
            <rFont val="Tahoma"/>
            <family val="2"/>
          </rPr>
          <t xml:space="preserve">Saadut ennakot
</t>
        </r>
        <r>
          <rPr>
            <sz val="10"/>
            <color indexed="81"/>
            <rFont val="Tahoma"/>
            <family val="2"/>
          </rPr>
          <t xml:space="preserve">
Saaduilla ennakoilla tarkoitetaan varsinaiseen liiketoimintaan liittyvästä suoritemyynnistä ennen suoritteen luovuttamista saatua maksua.</t>
        </r>
      </text>
    </comment>
    <comment ref="D41" authorId="0" shapeId="0" xr:uid="{00000000-0006-0000-0400-000013000000}">
      <text>
        <r>
          <rPr>
            <b/>
            <sz val="10"/>
            <color indexed="81"/>
            <rFont val="Tahoma"/>
            <family val="2"/>
          </rPr>
          <t xml:space="preserve">Käyttöpääoma
</t>
        </r>
        <r>
          <rPr>
            <sz val="10"/>
            <color indexed="81"/>
            <rFont val="Tahoma"/>
            <family val="2"/>
          </rPr>
          <t xml:space="preserve">
Käyttöpääoma kertoo yrityksen juoksevaan liiketoimintaan sitoutuvan rahoituksen määrän. Käyttöpääoman tarve katetaan osittain lyhytaikaisella, osittain pitkäaikaisella vieraalla tai omalla pääomalla. Käyttöpääomaa ja sen osatekijöitä verrataan tunnuslukuja laskettaessa liikevaihtoon, koska käyttöpääomaerät ovat riippuvaisia liikevaihdosta. Käyttöpääoman erät arvioidaan tilikauden keskimääräisen tilanteen mukaan.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PETRI SERENIUS</author>
  </authors>
  <commentList>
    <comment ref="B19" authorId="0" shapeId="0" xr:uid="{00000000-0006-0000-0500-000001000000}">
      <text>
        <r>
          <rPr>
            <b/>
            <sz val="10"/>
            <color indexed="81"/>
            <rFont val="Tahoma"/>
            <family val="2"/>
          </rPr>
          <t xml:space="preserve">Uusien lainojen lyhennykset
</t>
        </r>
        <r>
          <rPr>
            <sz val="10"/>
            <color indexed="81"/>
            <rFont val="Tahoma"/>
            <family val="2"/>
          </rPr>
          <t xml:space="preserve">
Uusien lainojen ennusteajan lyhennykset syötetään vuosittain kohtaan NYKYISET LAINAT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Susanna Nummi</author>
    <author>Leino Kirsi</author>
    <author>Jeskanen Pekka</author>
  </authors>
  <commentList>
    <comment ref="A4" authorId="0" shapeId="0" xr:uid="{00000000-0006-0000-0A00-000001000000}">
      <text>
        <r>
          <rPr>
            <b/>
            <sz val="10"/>
            <color indexed="81"/>
            <rFont val="Tahoma"/>
            <family val="2"/>
          </rPr>
          <t xml:space="preserve">Present a calculation for the period from one month prior to the project until two to three months after the project, as the final disbursement will only be made when the project has ended and the final report is prepared. 
Add columns if necessary.
</t>
        </r>
      </text>
    </comment>
    <comment ref="C4" authorId="1" shapeId="0" xr:uid="{00000000-0006-0000-0A00-000002000000}">
      <text>
        <r>
          <rPr>
            <b/>
            <sz val="10"/>
            <color indexed="81"/>
            <rFont val="Tahoma"/>
            <family val="2"/>
          </rPr>
          <t xml:space="preserve">In the yellow cell below, enter the 15th day of the month preceding the project – for example, January 15, 2020 – to get the start in the correct place. Costs accrued after the date of application are eligible for the project. 
For purchased services, the procurement contract must include an overriding clause referring to the BF funding decision in order for costs to be eligible before the decision date. </t>
        </r>
      </text>
    </comment>
    <comment ref="C5" authorId="2" shapeId="0" xr:uid="{00000000-0006-0000-0A00-000003000000}">
      <text>
        <r>
          <rPr>
            <b/>
            <sz val="11"/>
            <color indexed="81"/>
            <rFont val="Tahoma"/>
            <family val="2"/>
          </rPr>
          <t>Enter the 15th day of the month preceding the start of the project here. For example, January 15, 2021.</t>
        </r>
      </text>
    </comment>
    <comment ref="A8" authorId="2" shapeId="0" xr:uid="{00000000-0006-0000-0A00-000004000000}">
      <text>
        <r>
          <rPr>
            <b/>
            <sz val="11"/>
            <color indexed="81"/>
            <rFont val="Tahoma"/>
            <family val="2"/>
          </rPr>
          <t>Confirmed = signed contract
MRR = recurring monthly invoicing for the main product</t>
        </r>
      </text>
    </comment>
    <comment ref="A10" authorId="2" shapeId="0" xr:uid="{00000000-0006-0000-0A00-000005000000}">
      <text>
        <r>
          <rPr>
            <b/>
            <sz val="11"/>
            <color indexed="81"/>
            <rFont val="Tahoma"/>
            <family val="2"/>
          </rPr>
          <t xml:space="preserve">Other = variable sales, projects, consulting, etc.
</t>
        </r>
      </text>
    </comment>
    <comment ref="B15" authorId="2" shapeId="0" xr:uid="{00000000-0006-0000-0A00-000006000000}">
      <text>
        <r>
          <rPr>
            <b/>
            <sz val="10"/>
            <color indexed="81"/>
            <rFont val="Tahoma"/>
            <family val="2"/>
          </rPr>
          <t>VAT rate on sales in Finland
Enter zero if VAT is included in trade receivables.</t>
        </r>
      </text>
    </comment>
    <comment ref="A20" authorId="2" shapeId="0" xr:uid="{00000000-0006-0000-0A00-000007000000}">
      <text>
        <r>
          <rPr>
            <b/>
            <sz val="11"/>
            <color indexed="81"/>
            <rFont val="Tahoma"/>
            <family val="2"/>
          </rPr>
          <t>Confirmed = signed contract
MRR = recurring monthly invoicing for the main product</t>
        </r>
      </text>
    </comment>
    <comment ref="A22" authorId="2" shapeId="0" xr:uid="{00000000-0006-0000-0A00-000008000000}">
      <text>
        <r>
          <rPr>
            <b/>
            <sz val="11"/>
            <color indexed="81"/>
            <rFont val="Tahoma"/>
            <family val="2"/>
          </rPr>
          <t xml:space="preserve">Other = variable sales, projects, consulting, etc.
</t>
        </r>
      </text>
    </comment>
    <comment ref="A30" authorId="1" shapeId="0" xr:uid="{00000000-0006-0000-0A00-000009000000}">
      <text>
        <r>
          <rPr>
            <b/>
            <sz val="10"/>
            <color indexed="81"/>
            <rFont val="Tahoma"/>
            <family val="2"/>
          </rPr>
          <t>* If necessary Costs of equipment, supplies, or services accrued according to sales.</t>
        </r>
      </text>
    </comment>
    <comment ref="A31" authorId="1" shapeId="0" xr:uid="{00000000-0006-0000-0A00-00000A000000}">
      <text>
        <r>
          <rPr>
            <b/>
            <sz val="10"/>
            <color indexed="81"/>
            <rFont val="Tahoma"/>
            <family val="2"/>
          </rPr>
          <t>* If necessary Sales commissions payable to third parties, excluding VAT.</t>
        </r>
      </text>
    </comment>
    <comment ref="A32" authorId="1" shapeId="0" xr:uid="{00000000-0006-0000-0A00-00000B000000}">
      <text>
        <r>
          <rPr>
            <b/>
            <sz val="10"/>
            <color indexed="81"/>
            <rFont val="Tahoma"/>
            <family val="2"/>
          </rPr>
          <t>Salaries should include the salaries, withholding taxes, social security contributions, statutory pension contributions, and unemployment insurance contributions payable.</t>
        </r>
      </text>
    </comment>
    <comment ref="A34" authorId="1" shapeId="0" xr:uid="{00000000-0006-0000-0A00-00000C000000}">
      <text>
        <r>
          <rPr>
            <b/>
            <sz val="10"/>
            <color indexed="81"/>
            <rFont val="Tahoma"/>
            <family val="2"/>
          </rPr>
          <t>Salaries should include the salaries, withholding taxes, social security contributions, statutory pension contributions, and unemployment insurance contributions payable.</t>
        </r>
      </text>
    </comment>
    <comment ref="A50" authorId="2" shapeId="0" xr:uid="{00000000-0006-0000-0A00-00000D000000}">
      <text>
        <r>
          <rPr>
            <b/>
            <sz val="10"/>
            <color indexed="81"/>
            <rFont val="Tahoma"/>
            <family val="2"/>
          </rPr>
          <t>BF accepts salaries for 11 months per year when the indirect personnel costs also include the salary paid during vacations, but on this form, you can present salaries for 12 months per year, as the cash flow related to salary payments for periods of vacation will then be presented correctly.</t>
        </r>
      </text>
    </comment>
    <comment ref="A51" authorId="2" shapeId="0" xr:uid="{00000000-0006-0000-0A00-00000E000000}">
      <text>
        <r>
          <rPr>
            <b/>
            <sz val="10"/>
            <color indexed="81"/>
            <rFont val="Tahoma"/>
            <family val="2"/>
          </rPr>
          <t xml:space="preserve">Overheads are a calculated item attributable to the project so, if necessary, you can subtract the value of this line from the line entitled ‘Other expenses’ to ensure that the cost is not entered twice.  
0% for Young Innovative Company project
20% &lt; 20 people or 10% if there is no rent on the business premises or third-party accounting
30% 20–49 people
50% &gt; 49 people </t>
        </r>
      </text>
    </comment>
    <comment ref="A67" authorId="2" shapeId="0" xr:uid="{00000000-0006-0000-0A00-00000F000000}">
      <text>
        <r>
          <rPr>
            <b/>
            <sz val="9"/>
            <color indexed="81"/>
            <rFont val="Tahoma"/>
            <family val="2"/>
          </rPr>
          <t>Loan: advance payment: 30%; interim payments and after the project: 20%
Grant: advance payment: 0%; interim payments in proportion to progress, after the project 10%.</t>
        </r>
      </text>
    </comment>
    <comment ref="M67" authorId="2" shapeId="0" xr:uid="{00000000-0006-0000-0A00-000010000000}">
      <text>
        <r>
          <rPr>
            <b/>
            <sz val="9"/>
            <color indexed="81"/>
            <rFont val="Tahoma"/>
            <family val="2"/>
          </rPr>
          <t>Copy this to correct location.</t>
        </r>
      </text>
    </comment>
    <comment ref="T67" authorId="2" shapeId="0" xr:uid="{00000000-0006-0000-0A00-000011000000}">
      <text>
        <r>
          <rPr>
            <b/>
            <sz val="9"/>
            <color indexed="81"/>
            <rFont val="Tahoma"/>
            <family val="2"/>
          </rPr>
          <t>The last payment is paid two months after the project. Copy it to the correct location.</t>
        </r>
      </text>
    </comment>
    <comment ref="C75" authorId="1" shapeId="0" xr:uid="{00000000-0006-0000-0A00-000012000000}">
      <text>
        <r>
          <rPr>
            <b/>
            <sz val="10"/>
            <color indexed="81"/>
            <rFont val="Tahoma"/>
            <family val="2"/>
          </rPr>
          <t>Enter the actual funds at the beginning of the period here, which = cash in the accounts ledger. 
Alternatively, the synchronized month may be the balance sheet total as stated in the accounts ledger for a month in a later column.</t>
        </r>
      </text>
    </comment>
    <comment ref="A91" authorId="2" shapeId="0" xr:uid="{00000000-0006-0000-0A00-000013000000}">
      <text>
        <r>
          <rPr>
            <b/>
            <sz val="9"/>
            <color indexed="81"/>
            <rFont val="Tahoma"/>
            <family val="2"/>
          </rPr>
          <t xml:space="preserve">Please note: VAT refunds will be paid to the company two weeks after the return is submitted if automatic processing is selected. If a refund requires manual approval, it may be paid up to eight weeks after
 the return is submitted.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Mikko Ville Valjento</author>
  </authors>
  <commentList>
    <comment ref="B10" authorId="0" shapeId="0" xr:uid="{00000000-0006-0000-0B00-000001000000}">
      <text>
        <r>
          <rPr>
            <b/>
            <sz val="10"/>
            <color indexed="81"/>
            <rFont val="Tahoma"/>
            <family val="2"/>
          </rPr>
          <t xml:space="preserve">Turnover
</t>
        </r>
        <r>
          <rPr>
            <sz val="10"/>
            <color indexed="81"/>
            <rFont val="Tahoma"/>
            <family val="2"/>
          </rPr>
          <t xml:space="preserve">The turnover includes the party’s sales income from ordinary operations less any discounts given, as well as value-added tax and other taxes based on the amount of sales.
</t>
        </r>
      </text>
    </comment>
    <comment ref="B11" authorId="0" shapeId="0" xr:uid="{00000000-0006-0000-0B00-000002000000}">
      <text>
        <r>
          <rPr>
            <b/>
            <sz val="10"/>
            <color indexed="81"/>
            <rFont val="Tahoma"/>
            <family val="2"/>
          </rPr>
          <t>Other operating income</t>
        </r>
        <r>
          <rPr>
            <sz val="10"/>
            <color indexed="81"/>
            <rFont val="Tahoma"/>
            <family val="2"/>
          </rPr>
          <t xml:space="preserve">
Other operating income is income that is related to the company’s ordinary activities and that is closely associated with turnover. 
Such income includes rental income, commissions received, administrative, data processing, and other compensation collected from other companies, if the company’s ordinary line of business does not include rental activities or providing the stated services.  </t>
        </r>
      </text>
    </comment>
    <comment ref="B13" authorId="0" shapeId="0" xr:uid="{00000000-0006-0000-0B00-000003000000}">
      <text>
        <r>
          <rPr>
            <b/>
            <sz val="10"/>
            <color indexed="81"/>
            <rFont val="Tahoma"/>
            <family val="2"/>
          </rPr>
          <t>Materials and supplies used
Materials and supplies used refers to the acquisition cost of materials, supplies, and purchased semi-finished products which the company uses to manufacture its products or which it sells on unmodified.</t>
        </r>
      </text>
    </comment>
    <comment ref="B14" authorId="0" shapeId="0" xr:uid="{00000000-0006-0000-0B00-000004000000}">
      <text>
        <r>
          <rPr>
            <sz val="10"/>
            <color indexed="81"/>
            <rFont val="Tahoma"/>
            <family val="2"/>
          </rPr>
          <t>External services
External services mainly includes compensation for work performance. This may include services provided by subcontractors, design and consultancy firms, and maintenance companies and the costs of labor directly associated with production or sales. This group does not include compensation paid for administrative services.</t>
        </r>
      </text>
    </comment>
    <comment ref="B15" authorId="0" shapeId="0" xr:uid="{00000000-0006-0000-0B00-000005000000}">
      <text>
        <r>
          <rPr>
            <b/>
            <sz val="10"/>
            <color indexed="81"/>
            <rFont val="Tahoma"/>
            <family val="2"/>
          </rPr>
          <t xml:space="preserve">Personnel costs
</t>
        </r>
        <r>
          <rPr>
            <sz val="10"/>
            <color indexed="81"/>
            <rFont val="Tahoma"/>
            <family val="2"/>
          </rPr>
          <t>Personnel costs include salaries subject to withholding tax and comparable expenses, as well as costs that are determined according to salaries directly, such as social security contributions, statutory and voluntary personal insurance contributions, and pension contributions. Other voluntary personnel costs are other operating expenses.</t>
        </r>
      </text>
    </comment>
    <comment ref="B16" authorId="0" shapeId="0" xr:uid="{00000000-0006-0000-0B00-000006000000}">
      <text>
        <r>
          <rPr>
            <b/>
            <sz val="10"/>
            <color indexed="81"/>
            <rFont val="Tahoma"/>
            <family val="2"/>
          </rPr>
          <t xml:space="preserve">Other operating expenses
</t>
        </r>
        <r>
          <rPr>
            <sz val="10"/>
            <color indexed="81"/>
            <rFont val="Tahoma"/>
            <family val="2"/>
          </rPr>
          <t>Other operating expenses include rents, leases, marketing, administrative, research, and information management expenses. Other operating expenses also include items that were previously deducted from sales income directly, such as sales commissions, royalties, freight costs, and realized credit losses.</t>
        </r>
      </text>
    </comment>
    <comment ref="B19" authorId="0" shapeId="0" xr:uid="{00000000-0006-0000-0B00-000007000000}">
      <text>
        <r>
          <rPr>
            <b/>
            <sz val="10"/>
            <color indexed="81"/>
            <rFont val="Tahoma"/>
            <family val="2"/>
          </rPr>
          <t xml:space="preserve">Planned depreciation
</t>
        </r>
        <r>
          <rPr>
            <sz val="10"/>
            <color indexed="81"/>
            <rFont val="Tahoma"/>
            <family val="2"/>
          </rPr>
          <t xml:space="preserve">
Planned depreciation is based on the acquisition cost and useful life of fixed assets.</t>
        </r>
      </text>
    </comment>
    <comment ref="B21" authorId="0" shapeId="0" xr:uid="{00000000-0006-0000-0B00-000008000000}">
      <text>
        <r>
          <rPr>
            <b/>
            <sz val="10"/>
            <color indexed="81"/>
            <rFont val="Tahoma"/>
            <family val="2"/>
          </rPr>
          <t xml:space="preserve">Income on shares and other investments
</t>
        </r>
        <r>
          <rPr>
            <sz val="10"/>
            <color indexed="81"/>
            <rFont val="Tahoma"/>
            <family val="2"/>
          </rPr>
          <t xml:space="preserve">
This group includes the official income statement items income on shares and in group companies, income on shares in associated companies, and income from other investments in fixed assets.</t>
        </r>
      </text>
    </comment>
    <comment ref="B22" authorId="0" shapeId="0" xr:uid="{00000000-0006-0000-0B00-000009000000}">
      <text>
        <r>
          <rPr>
            <b/>
            <sz val="10"/>
            <color indexed="81"/>
            <rFont val="Tahoma"/>
            <family val="2"/>
          </rPr>
          <t>Other interest and financial income</t>
        </r>
        <r>
          <rPr>
            <sz val="10"/>
            <color indexed="81"/>
            <rFont val="Tahoma"/>
            <family val="2"/>
          </rPr>
          <t xml:space="preserve">
Other interest and financial income includes all interest and other income from short-term investments, as well as the associated translation differences.</t>
        </r>
      </text>
    </comment>
    <comment ref="B23" authorId="0" shapeId="0" xr:uid="{00000000-0006-0000-0B00-00000A000000}">
      <text>
        <r>
          <rPr>
            <b/>
            <sz val="10"/>
            <color indexed="81"/>
            <rFont val="Tahoma"/>
            <family val="2"/>
          </rPr>
          <t>Interest and other financial expenses</t>
        </r>
        <r>
          <rPr>
            <sz val="10"/>
            <color indexed="81"/>
            <rFont val="Tahoma"/>
            <family val="2"/>
          </rPr>
          <t xml:space="preserve">
Interest expenses are the costs of liabilities paid to financial, credit, and collateral institutions or other lenders, calculated as time elapses. Exchange rate losses can also be included in this item.</t>
        </r>
      </text>
    </comment>
    <comment ref="B24" authorId="0" shapeId="0" xr:uid="{00000000-0006-0000-0B00-00000B000000}">
      <text>
        <r>
          <rPr>
            <b/>
            <sz val="10"/>
            <color indexed="81"/>
            <rFont val="Tahoma"/>
            <family val="2"/>
          </rPr>
          <t>Direct taxes</t>
        </r>
        <r>
          <rPr>
            <sz val="10"/>
            <color indexed="81"/>
            <rFont val="Tahoma"/>
            <family val="2"/>
          </rPr>
          <t xml:space="preserve">
Direct taxes include income taxes and other direct taxes. Real estate taxes and other comparable taxes are other operating expenses by nature</t>
        </r>
      </text>
    </comment>
    <comment ref="B26" authorId="0" shapeId="0" xr:uid="{00000000-0006-0000-0B00-00000C000000}">
      <text>
        <r>
          <rPr>
            <b/>
            <sz val="10"/>
            <color indexed="81"/>
            <rFont val="Tahoma"/>
            <family val="2"/>
          </rPr>
          <t xml:space="preserve">Extraordinary income and expenses
</t>
        </r>
        <r>
          <rPr>
            <sz val="10"/>
            <color indexed="81"/>
            <rFont val="Tahoma"/>
            <family val="2"/>
          </rPr>
          <t xml:space="preserve">
Income and expenses are considered extraordinary if they are based on material non-recurring events that deviate from the ordinary business activities. These include group contributions and substantial gains or losses on the sale of fixed assets.</t>
        </r>
      </text>
    </comment>
    <comment ref="B27" authorId="0" shapeId="0" xr:uid="{00000000-0006-0000-0B00-00000D000000}">
      <text>
        <r>
          <rPr>
            <b/>
            <sz val="10"/>
            <color indexed="81"/>
            <rFont val="Tahoma"/>
            <family val="2"/>
          </rPr>
          <t xml:space="preserve">Extraordinary income and expenses
</t>
        </r>
        <r>
          <rPr>
            <sz val="10"/>
            <color indexed="81"/>
            <rFont val="Tahoma"/>
            <family val="2"/>
          </rPr>
          <t xml:space="preserve">
Income and expenses are considered extraordinary if they are based on material non-recurring events that deviate from the ordinary business activities. These include group contributions and substantial gains or losses on the sale of fixed assets.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valjento</author>
    <author>Mikko Ville Valjento</author>
  </authors>
  <commentList>
    <comment ref="I2" authorId="0" shapeId="0" xr:uid="{00000000-0006-0000-0C00-000001000000}">
      <text>
        <r>
          <rPr>
            <sz val="8"/>
            <color indexed="81"/>
            <rFont val="Tahoma"/>
            <family val="2"/>
          </rPr>
          <t>This form is used to plan timely and adequate financing for the company’s business in the coming years.</t>
        </r>
      </text>
    </comment>
    <comment ref="T2" authorId="0" shapeId="0" xr:uid="{00000000-0006-0000-0C00-000002000000}">
      <text>
        <r>
          <rPr>
            <sz val="8"/>
            <color indexed="81"/>
            <rFont val="Tahoma"/>
            <family val="2"/>
          </rPr>
          <t>This form is used to plan timely and adequate financing for the company’s business in the coming years.</t>
        </r>
      </text>
    </comment>
    <comment ref="D15" authorId="0" shapeId="0" xr:uid="{00000000-0006-0000-0C00-000003000000}">
      <text>
        <r>
          <rPr>
            <b/>
            <sz val="10"/>
            <color indexed="81"/>
            <rFont val="Tahoma"/>
            <family val="2"/>
          </rPr>
          <t>Additional investments by owners</t>
        </r>
        <r>
          <rPr>
            <sz val="10"/>
            <color indexed="81"/>
            <rFont val="Tahoma"/>
            <family val="2"/>
          </rPr>
          <t xml:space="preserve">
Additional investments take the form of share capital increases or paid increases in other forms of equity in the company.</t>
        </r>
      </text>
    </comment>
    <comment ref="D16" authorId="1" shapeId="0" xr:uid="{00000000-0006-0000-0C00-000004000000}">
      <text>
        <r>
          <rPr>
            <sz val="10"/>
            <color indexed="81"/>
            <rFont val="Tahoma"/>
            <family val="2"/>
          </rPr>
          <t>Please note: unlock the table if you wish to enter cross-linked data manually.</t>
        </r>
      </text>
    </comment>
    <comment ref="D18" authorId="0" shapeId="0" xr:uid="{00000000-0006-0000-0C00-000005000000}">
      <text>
        <r>
          <rPr>
            <sz val="10"/>
            <color indexed="81"/>
            <rFont val="Tahoma"/>
            <family val="2"/>
          </rPr>
          <t>This section can contain items such as investment grants that are paid as the project progresses on the basis of detailed conditions set in the grant decision and acceptable reporting by the company.</t>
        </r>
      </text>
    </comment>
    <comment ref="D21" authorId="0" shapeId="0" xr:uid="{00000000-0006-0000-0C00-000006000000}">
      <text>
        <r>
          <rPr>
            <b/>
            <sz val="10"/>
            <color indexed="81"/>
            <rFont val="Tahoma"/>
            <family val="2"/>
          </rPr>
          <t xml:space="preserve">Land and water areas, buildings and structure, plant and equipment, and others
</t>
        </r>
        <r>
          <rPr>
            <sz val="10"/>
            <color indexed="81"/>
            <rFont val="Tahoma"/>
            <family val="2"/>
          </rPr>
          <t>Sections 8–11 cover the net changes in fixed assets. The change is obtained by subtracting the potential sale price from the fixed asset item corresponding to the increase. Investment grants should not be subtracted from the increase in fixed assets.</t>
        </r>
      </text>
    </comment>
    <comment ref="D22" authorId="0" shapeId="0" xr:uid="{00000000-0006-0000-0C00-000007000000}">
      <text>
        <r>
          <rPr>
            <b/>
            <sz val="10"/>
            <color indexed="81"/>
            <rFont val="Tahoma"/>
            <family val="2"/>
          </rPr>
          <t xml:space="preserve">Land and water areas, buildings and structure, plant and equipment, and others
</t>
        </r>
        <r>
          <rPr>
            <sz val="10"/>
            <color indexed="81"/>
            <rFont val="Tahoma"/>
            <family val="2"/>
          </rPr>
          <t xml:space="preserve">
Sections 8–11 cover the net changes in fixed assets. The change is obtained by subtracting the potential sale price from the fixed asset item corresponding to the increase. Investment grants should not be subtracted from the increase in fixed assets.</t>
        </r>
      </text>
    </comment>
    <comment ref="D23" authorId="0" shapeId="0" xr:uid="{00000000-0006-0000-0C00-000008000000}">
      <text>
        <r>
          <rPr>
            <b/>
            <sz val="10"/>
            <color indexed="81"/>
            <rFont val="Tahoma"/>
            <family val="2"/>
          </rPr>
          <t>Land and water areas, buildings and structure, plant and equipment, and others</t>
        </r>
        <r>
          <rPr>
            <sz val="10"/>
            <color indexed="81"/>
            <rFont val="Tahoma"/>
            <family val="2"/>
          </rPr>
          <t xml:space="preserve">
Sections 8–11 cover the net changes in fixed assets. The change is obtained by subtracting the potential sale price from the fixed asset item corresponding to the increase. Investment grants should not be subtracted from the increase in fixed assets.</t>
        </r>
      </text>
    </comment>
    <comment ref="D24" authorId="0" shapeId="0" xr:uid="{00000000-0006-0000-0C00-000009000000}">
      <text>
        <r>
          <rPr>
            <b/>
            <sz val="10"/>
            <color indexed="81"/>
            <rFont val="Tahoma"/>
            <family val="2"/>
          </rPr>
          <t>Land and water areas, buildings and structure, plant and equipment, and others</t>
        </r>
        <r>
          <rPr>
            <sz val="10"/>
            <color indexed="81"/>
            <rFont val="Tahoma"/>
            <family val="2"/>
          </rPr>
          <t xml:space="preserve">
Sections 8–11 cover the net changes in fixed assets. The change is obtained by subtracting the potential sale price from the fixed asset item corresponding to the increase. Investment grants should not be subtracted from the increase in fixed assets.</t>
        </r>
      </text>
    </comment>
    <comment ref="D26" authorId="1" shapeId="0" xr:uid="{00000000-0006-0000-0C00-00000A000000}">
      <text>
        <r>
          <rPr>
            <sz val="10"/>
            <color indexed="81"/>
            <rFont val="Tahoma"/>
            <family val="2"/>
          </rPr>
          <t>Please note: unlock the table if you wish to enter cross-linked data manually.</t>
        </r>
      </text>
    </comment>
    <comment ref="D27" authorId="1" shapeId="0" xr:uid="{00000000-0006-0000-0C00-00000B000000}">
      <text>
        <r>
          <rPr>
            <sz val="10"/>
            <color indexed="81"/>
            <rFont val="Tahoma"/>
            <family val="2"/>
          </rPr>
          <t>Please note: unlock the table if you wish to enter cross-linked data manually.</t>
        </r>
      </text>
    </comment>
    <comment ref="D29" authorId="0" shapeId="0" xr:uid="{00000000-0006-0000-0C00-00000C000000}">
      <text>
        <r>
          <rPr>
            <b/>
            <sz val="8"/>
            <color indexed="81"/>
            <rFont val="Tahoma"/>
            <family val="2"/>
          </rPr>
          <t xml:space="preserve">Dividend payments or private use
</t>
        </r>
        <r>
          <rPr>
            <sz val="8"/>
            <color indexed="81"/>
            <rFont val="Tahoma"/>
            <family val="2"/>
          </rPr>
          <t xml:space="preserve">
This section should contain payments of dividends or shares of profits or decreases in equity due to private use by the owners.</t>
        </r>
      </text>
    </comment>
    <comment ref="D32" authorId="0" shapeId="0" xr:uid="{00000000-0006-0000-0C00-00000D000000}">
      <text>
        <r>
          <rPr>
            <b/>
            <sz val="10"/>
            <color indexed="81"/>
            <rFont val="Tahoma"/>
            <family val="2"/>
          </rPr>
          <t>Surplus/deficit</t>
        </r>
        <r>
          <rPr>
            <sz val="10"/>
            <color indexed="81"/>
            <rFont val="Tahoma"/>
            <family val="2"/>
          </rPr>
          <t xml:space="preserve">
When financing is planned, differences arise between the sources and uses of money. Several rounds of planning are often required to balance out large surpluses and deficits.</t>
        </r>
      </text>
    </comment>
    <comment ref="D36" authorId="0" shapeId="0" xr:uid="{00000000-0006-0000-0C00-00000E000000}">
      <text>
        <r>
          <rPr>
            <b/>
            <sz val="10"/>
            <color indexed="81"/>
            <rFont val="Tahoma"/>
            <family val="2"/>
          </rPr>
          <t>Current assets</t>
        </r>
        <r>
          <rPr>
            <sz val="10"/>
            <color indexed="81"/>
            <rFont val="Tahoma"/>
            <family val="2"/>
          </rPr>
          <t xml:space="preserve">
Current assets include materials and supplies, finished products/goods, and work in progress. This item also includes advance payments on current assets and other current assets.</t>
        </r>
      </text>
    </comment>
    <comment ref="D37" authorId="0" shapeId="0" xr:uid="{00000000-0006-0000-0C00-00000F000000}">
      <text>
        <r>
          <rPr>
            <b/>
            <sz val="10"/>
            <color indexed="81"/>
            <rFont val="Tahoma"/>
            <family val="2"/>
          </rPr>
          <t xml:space="preserve">Trade receivables
</t>
        </r>
        <r>
          <rPr>
            <sz val="10"/>
            <color indexed="81"/>
            <rFont val="Tahoma"/>
            <family val="2"/>
          </rPr>
          <t xml:space="preserve">
This item also includes trade receivables from the parent company, subsidiaries, and associated companies.</t>
        </r>
      </text>
    </comment>
    <comment ref="D38" authorId="0" shapeId="0" xr:uid="{00000000-0006-0000-0C00-000010000000}">
      <text>
        <r>
          <rPr>
            <b/>
            <sz val="10"/>
            <color indexed="81"/>
            <rFont val="Tahoma"/>
            <family val="2"/>
          </rPr>
          <t xml:space="preserve">Receivables by percentage of completion
</t>
        </r>
        <r>
          <rPr>
            <sz val="10"/>
            <color indexed="81"/>
            <rFont val="Tahoma"/>
            <family val="2"/>
          </rPr>
          <t xml:space="preserve">
If the company uses the percentage-of-completion method of accounting, the recognized amount should be included in the turnover. The percentage-of-completion method means that work in progress is recognized in the company’s accounts according to the estimated degree of completion. At the same time, the expenditure corresponding to the completed share is recognized as an expense. The sums included in turnover using this method have a contra entry under accrued income.</t>
        </r>
      </text>
    </comment>
    <comment ref="D39" authorId="0" shapeId="0" xr:uid="{00000000-0006-0000-0C00-000011000000}">
      <text>
        <r>
          <rPr>
            <b/>
            <sz val="10"/>
            <color indexed="81"/>
            <rFont val="Tahoma"/>
            <family val="2"/>
          </rPr>
          <t>Accounts payable</t>
        </r>
        <r>
          <rPr>
            <sz val="10"/>
            <color indexed="81"/>
            <rFont val="Tahoma"/>
            <family val="2"/>
          </rPr>
          <t xml:space="preserve">
This item also includes accounts payable to the parent company, subsidiaries, and associated companies.</t>
        </r>
      </text>
    </comment>
    <comment ref="D40" authorId="0" shapeId="0" xr:uid="{00000000-0006-0000-0C00-000012000000}">
      <text>
        <r>
          <rPr>
            <b/>
            <sz val="10"/>
            <color indexed="81"/>
            <rFont val="Tahoma"/>
            <family val="2"/>
          </rPr>
          <t xml:space="preserve">Advances received
</t>
        </r>
        <r>
          <rPr>
            <sz val="10"/>
            <color indexed="81"/>
            <rFont val="Tahoma"/>
            <family val="2"/>
          </rPr>
          <t xml:space="preserve">
Advances received are payments received for sales of performances related to the actual business before the performance is handed over to the buyer.</t>
        </r>
      </text>
    </comment>
    <comment ref="D41" authorId="0" shapeId="0" xr:uid="{00000000-0006-0000-0C00-000013000000}">
      <text>
        <r>
          <rPr>
            <b/>
            <sz val="10"/>
            <color indexed="81"/>
            <rFont val="Tahoma"/>
            <family val="2"/>
          </rPr>
          <t xml:space="preserve">Working capital
</t>
        </r>
        <r>
          <rPr>
            <sz val="10"/>
            <color indexed="81"/>
            <rFont val="Tahoma"/>
            <family val="2"/>
          </rPr>
          <t xml:space="preserve">
Working capital is the amount of financing committed to the company’s ongoing business. The need for working capital is covered by short- and long-term liabilities or equity. Working capital and the sub-factors within it are compared with the turnover when the key indicators are calculated because the items of working capital are dependent on turnover. The items of working capital are assessed according to the average state during the financial period.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PETRI SERENIUS</author>
  </authors>
  <commentList>
    <comment ref="B19" authorId="0" shapeId="0" xr:uid="{00000000-0006-0000-0D00-000001000000}">
      <text>
        <r>
          <rPr>
            <b/>
            <sz val="10"/>
            <color indexed="81"/>
            <rFont val="Tahoma"/>
            <family val="2"/>
          </rPr>
          <t xml:space="preserve">Principal repayments of new loans
</t>
        </r>
        <r>
          <rPr>
            <sz val="10"/>
            <color indexed="81"/>
            <rFont val="Tahoma"/>
            <family val="2"/>
          </rPr>
          <t xml:space="preserve">
Principal repayments of new loans in the forecast period should be entered annually in the section ‘CURRENT LOANS’</t>
        </r>
      </text>
    </comment>
  </commentList>
</comments>
</file>

<file path=xl/sharedStrings.xml><?xml version="1.0" encoding="utf-8"?>
<sst xmlns="http://schemas.openxmlformats.org/spreadsheetml/2006/main" count="1347" uniqueCount="838">
  <si>
    <t>Maksut ostoveloista</t>
  </si>
  <si>
    <t>Vuokrat</t>
  </si>
  <si>
    <t>Verot</t>
  </si>
  <si>
    <t>Investointien kassavaikutus</t>
  </si>
  <si>
    <t>Pääomarahoitus</t>
  </si>
  <si>
    <t>Luottojen nostot</t>
  </si>
  <si>
    <t>Maksuvalmius</t>
  </si>
  <si>
    <t>Toiminnan kassavaikutus</t>
  </si>
  <si>
    <t>Yhteensä</t>
  </si>
  <si>
    <t>Kassavirtaennuste</t>
  </si>
  <si>
    <t>Rahoitus</t>
  </si>
  <si>
    <t>Rahoituksen kassavaikutus</t>
  </si>
  <si>
    <t>KK 4</t>
  </si>
  <si>
    <t>KK 5</t>
  </si>
  <si>
    <t>KK 6</t>
  </si>
  <si>
    <t>KK 7</t>
  </si>
  <si>
    <t>KK 8</t>
  </si>
  <si>
    <t>KK 9</t>
  </si>
  <si>
    <t xml:space="preserve">KK 10 </t>
  </si>
  <si>
    <t>KK 11</t>
  </si>
  <si>
    <t>KK  12</t>
  </si>
  <si>
    <t>KK 13</t>
  </si>
  <si>
    <t>KK 14</t>
  </si>
  <si>
    <t>KK 15</t>
  </si>
  <si>
    <t>KK 16</t>
  </si>
  <si>
    <t>KK 17</t>
  </si>
  <si>
    <t>KK 18</t>
  </si>
  <si>
    <t>Tyhjä</t>
  </si>
  <si>
    <t>RAHAVARAT KAUDEN LOPUSSA</t>
  </si>
  <si>
    <t>Rahavarat kauden alussa</t>
  </si>
  <si>
    <t>KK1</t>
  </si>
  <si>
    <t>KK2</t>
  </si>
  <si>
    <t>KK3</t>
  </si>
  <si>
    <t>Muut (ICT, matkustus, vakuutukset, edustus, jne)</t>
  </si>
  <si>
    <t>Muut tulot ml. ennakot</t>
  </si>
  <si>
    <t>Muut Investoinnit ja hankkeet</t>
  </si>
  <si>
    <t>Markkinointi</t>
  </si>
  <si>
    <t>YRITYSTUTKIMUSNEUVOTTELUKUNTA</t>
  </si>
  <si>
    <t>TULOSSUUNNITELMA</t>
  </si>
  <si>
    <t>T2</t>
  </si>
  <si>
    <t>Päivämäärä</t>
  </si>
  <si>
    <t>Yritys</t>
  </si>
  <si>
    <t>Sähköpostiosoite</t>
  </si>
  <si>
    <t>Laatija</t>
  </si>
  <si>
    <t>Puhelinnumero</t>
  </si>
  <si>
    <t>Toteutunut tilikausi</t>
  </si>
  <si>
    <t>/</t>
  </si>
  <si>
    <t>Ennuste 1</t>
  </si>
  <si>
    <t>Ennuste  2</t>
  </si>
  <si>
    <t>Ennuste 3</t>
  </si>
  <si>
    <t>1 000 e</t>
  </si>
  <si>
    <t>%</t>
  </si>
  <si>
    <t>1     LIIKEVAIHTO</t>
  </si>
  <si>
    <t>+</t>
  </si>
  <si>
    <t>3     LIIKETOIMINNAN TUOTOT YHTEENSÄ     =</t>
  </si>
  <si>
    <t>100,0</t>
  </si>
  <si>
    <t>4     Aine- ja tarvikekäyttö</t>
  </si>
  <si>
    <t>-</t>
  </si>
  <si>
    <t>5     Ulkopuoliset palvelut</t>
  </si>
  <si>
    <t>6     Henkilöstökulut</t>
  </si>
  <si>
    <t>7     Liiketoiminnan muut kulut</t>
  </si>
  <si>
    <t>8     Valmistevaraston lisäys/vähennys</t>
  </si>
  <si>
    <t>+/-</t>
  </si>
  <si>
    <t>9     KÄYTTÖKATE</t>
  </si>
  <si>
    <t>=</t>
  </si>
  <si>
    <t>10   Suunnitelman mukaiset poistot</t>
  </si>
  <si>
    <t>11   LIIKETULOS</t>
  </si>
  <si>
    <t>12   Tuotot osuuksista ja muista sijoituksista</t>
  </si>
  <si>
    <t>13   Muut korko- ja rahoitustuotot</t>
  </si>
  <si>
    <t>14   Korkokulut ja muut rahoituskulut</t>
  </si>
  <si>
    <t>15   Välittömät verot</t>
  </si>
  <si>
    <t>16   NETTOTULOS</t>
  </si>
  <si>
    <t>18   Satunnaiset kulut</t>
  </si>
  <si>
    <t>19   KOKONAISTULOS</t>
  </si>
  <si>
    <t>20   HENKILÖSTÖ KESKIMÄÄRIN</t>
  </si>
  <si>
    <t>RAHOITUSSUUNNITELMA</t>
  </si>
  <si>
    <t>T4</t>
  </si>
  <si>
    <t>RAHAN LÄHTEET</t>
  </si>
  <si>
    <t>Nettotulos + poistot (=rahoitustulos)</t>
  </si>
  <si>
    <t>Satunnaiset tuotot/kulut (T2-lomake, rivi 17 ja 18)</t>
  </si>
  <si>
    <t>Omistajien lisäsijoitukset</t>
  </si>
  <si>
    <t xml:space="preserve"> </t>
  </si>
  <si>
    <t>Lyhytaikaisten lainojen lisäys</t>
  </si>
  <si>
    <t>YHTEENSÄ</t>
  </si>
  <si>
    <t>RAHAN KÄYTTÖ</t>
  </si>
  <si>
    <t>Maa- ja vesialueet</t>
  </si>
  <si>
    <t>Rakennukset ja rakennelmat</t>
  </si>
  <si>
    <t>Koneet ja kalusto</t>
  </si>
  <si>
    <t>Muut investoinnit</t>
  </si>
  <si>
    <t>Käyttöpääoman muutos, lisäys/vähennys (riviltä 27)</t>
  </si>
  <si>
    <t>Muun rahoitusomaisuuden lisäys</t>
  </si>
  <si>
    <t>Pitkäaikaisten lainojen vähennys (T7-lomake)</t>
  </si>
  <si>
    <t>Lyhytaikaisten lainojen vähennys</t>
  </si>
  <si>
    <t>Osingonjako tai yksityiskäyttö</t>
  </si>
  <si>
    <t>Yli-/alijäämä</t>
  </si>
  <si>
    <t>Kumulatiivinen yli-/alijäämä</t>
  </si>
  <si>
    <t>Edellinen
tilikausi</t>
  </si>
  <si>
    <t>KÄYTTÖPÄÄOMA</t>
  </si>
  <si>
    <t>Vaihto-omaisuus</t>
  </si>
  <si>
    <t>Myyntisaamiset</t>
  </si>
  <si>
    <t>Osatuloutuksen saamiset</t>
  </si>
  <si>
    <t>Ostovelat</t>
  </si>
  <si>
    <t>Saadut ennakot</t>
  </si>
  <si>
    <t>Käyttöpääoma</t>
  </si>
  <si>
    <t>Käyttöpääoman lisäys/vähennys</t>
  </si>
  <si>
    <t>LAINAT</t>
  </si>
  <si>
    <t>1000 e</t>
  </si>
  <si>
    <t>T7</t>
  </si>
  <si>
    <t>NYKYISET LAINAT</t>
  </si>
  <si>
    <t>Lainamäärä 
viimeisessä 
tilinpäätök-
sessä</t>
  </si>
  <si>
    <t>Jäljellä 
oleva 
laina-
aika, v</t>
  </si>
  <si>
    <t>Korko-%</t>
  </si>
  <si>
    <t>VUOSITTAIN MAKSETTAVAT LYHENNYKSET JA KOROT</t>
  </si>
  <si>
    <t>Luotonantaja</t>
  </si>
  <si>
    <t>Lyhennys</t>
  </si>
  <si>
    <t>Korko</t>
  </si>
  <si>
    <t>UUDET LAINAT</t>
  </si>
  <si>
    <t>Määrä</t>
  </si>
  <si>
    <t>Laina-
aika, v.</t>
  </si>
  <si>
    <t>Nosto</t>
  </si>
  <si>
    <t>LYHYTAIKAISTEN LAINOJEN KOROT</t>
  </si>
  <si>
    <t>KAIKKI YHTEENSÄ</t>
  </si>
  <si>
    <t>Pitkäaikaisten lainojen lisäys (T7-lomake), BF-laina</t>
  </si>
  <si>
    <t>BF-laina nosto</t>
  </si>
  <si>
    <t>BF projektin kulut, t&amp;k&amp;i-aktivoinnit</t>
  </si>
  <si>
    <t>Ei voi olla nolla!</t>
  </si>
  <si>
    <t>BF-projektin laina</t>
  </si>
  <si>
    <t>Suoritukset myyntisaamisista / varmistuneet MRR</t>
  </si>
  <si>
    <t>Suoritukset myyntisaamisista / varmistuneet muut</t>
  </si>
  <si>
    <t>Suoritukset myyntisaamisista / ennustetut MRR</t>
  </si>
  <si>
    <t>Suoritukset myyntisaamisista / ennustetut muut</t>
  </si>
  <si>
    <t>Toiminnan kassastamaksut                     kulut tässä positiivisina lukuina</t>
  </si>
  <si>
    <t>Investoinnit ja Kehittämishankkeet ml. Business Finlandin rahoittama projekti                      kulut positiivisina lukuina</t>
  </si>
  <si>
    <t>Arvioitu Business Finlandin rahoitus</t>
  </si>
  <si>
    <t>SUMMA KASSAVAIKUTUS</t>
  </si>
  <si>
    <t>2     Liiketoiminnan muut tuotot</t>
  </si>
  <si>
    <t>Esim. vanhojen Tekes-lainojen lyhennykset</t>
  </si>
  <si>
    <t>Uusi BF-lainarahoitus</t>
  </si>
  <si>
    <t>Vanhat lainat tähän</t>
  </si>
  <si>
    <t>Avustusten vaikutus sisältyy jo tähän.</t>
  </si>
  <si>
    <t>Alv-netto</t>
  </si>
  <si>
    <t>Arvonlisäveron voi laskea maksuperusteisena, jos liikevaihto on alle 500ke per vuosi.</t>
  </si>
  <si>
    <t>Projekti 1</t>
  </si>
  <si>
    <t>Projekti 1 yhteensä</t>
  </si>
  <si>
    <t>Palkat 12kk/v ml. Henkilösivukustannukset</t>
  </si>
  <si>
    <t>Apuväline rivin 17 arvonlisäveron kassavirtavaikutuksen arvioimiseen</t>
  </si>
  <si>
    <t>Ostojen arvonlisäverot (osa24%, osa 10-12=11%!)</t>
  </si>
  <si>
    <t>Lue kommenttikentissä, punainen kolmio solussa, olevat täyttöohjeet.</t>
  </si>
  <si>
    <t>Mahdolliset lisätiedot avustuksista voit avata infona alle.</t>
  </si>
  <si>
    <t>Esim. kohdassa 2 solussa H2 sisältyy Tempo avustus 50000 eur, mikä maksettu toukokuussa.</t>
  </si>
  <si>
    <t>Tälle riville myös mahdolliset avustukset (BF, ELY, komissio), valmistus omaan käyttöön / kehitystoiminnan aktivoinnit joko tässä tai kohdassa 17.</t>
  </si>
  <si>
    <t>Tälle riville vaihtoehtoisesti kehitysmenojen aktivoinnit.</t>
  </si>
  <si>
    <t>17   Satunnaiset tuotot + aktivoinnit</t>
  </si>
  <si>
    <t>Muut (ml. ELYn avustus)</t>
  </si>
  <si>
    <t>BF-projektin kulut, kun merkitty aktivointeihin T2:ssa.</t>
  </si>
  <si>
    <t>Pvm</t>
  </si>
  <si>
    <t>sähköpostiosoite</t>
  </si>
  <si>
    <t>puhelinnumero</t>
  </si>
  <si>
    <t>Toiminnan kassaanmaksut alv0%</t>
  </si>
  <si>
    <t>Kerätyt ALVt kotimaan myynnistä</t>
  </si>
  <si>
    <t>Kun liikevaihto on yli 100.000 eur, niin verokausi on kuukausi, 30.001-100.000 eur kuukausi tai neljännesvuosi (esim. Q1 maksuun 12.5.)</t>
  </si>
  <si>
    <t>Omistajien sijoitukset (lisäsijoitukset, lainat, pääomalainat)</t>
  </si>
  <si>
    <t>Alv. maksujen kassavirta 2. kk:n 12.pvä, hyvitykset 3.kk</t>
  </si>
  <si>
    <t>Aiempien BF-rahoitusten maksatukset</t>
  </si>
  <si>
    <t>Luottojen lyhennykset (negatiivinen arvo)</t>
  </si>
  <si>
    <t>Korot (negatiivinen arvo)</t>
  </si>
  <si>
    <t>Arvonlisävero Verottajan kassavirta (netto, palautus neg.luku)</t>
  </si>
  <si>
    <t>Ostojen arvonlisäverot ml. Projektien ostot</t>
  </si>
  <si>
    <t>Myynnin arvonlisäverot kotimaan myynneistä</t>
  </si>
  <si>
    <t>ALV-verokanta ja Viennin osuus%</t>
  </si>
  <si>
    <t>Ostopalvelut (alv 0%)</t>
  </si>
  <si>
    <t>Matkat (alv 0%)</t>
  </si>
  <si>
    <t>Suoritukset myyntisaamisista / varmistuneet</t>
  </si>
  <si>
    <t>Suoritukset myyntisaamisista / ennustetut</t>
  </si>
  <si>
    <t>Yleiskustannukset 10%, 20%, 30% tai 50% (vrt. rivi 19)</t>
  </si>
  <si>
    <t>Verovelan lyhennys (negatiivinen arvo)</t>
  </si>
  <si>
    <t>EU-rahoitus</t>
  </si>
  <si>
    <t>päivitä kuukaudet tähän, korvaa 1. solun kaava arvolla</t>
  </si>
  <si>
    <t>Kiinteät palkat pl. projektin palkat</t>
  </si>
  <si>
    <t>* Myynnin mukaan muuttuvat palkat (vain tarvittaessa)</t>
  </si>
  <si>
    <t>* COGS (täytä vain tarvittaessa)</t>
  </si>
  <si>
    <t>Kuluva tilikausi</t>
  </si>
  <si>
    <t>Seuraavat tilikaudet</t>
  </si>
  <si>
    <t>Edellinen tilinpäätös</t>
  </si>
  <si>
    <t>* Myyntikomissiot / -palvelut (täytä vain tarvittaessa)</t>
  </si>
  <si>
    <t>VAIHTOEHTOINEN POHJA YRITYKSELLE, JOLLA EI OLE MRR-TYYPPISTÄ, JATKUVIA KUUKAUSILASKUTUSTYYPPISIÄ TULOJA!</t>
  </si>
  <si>
    <t>Apuväline arvonlisäveron kassavirtavaikutuksen arvioimiseen riville 26</t>
  </si>
  <si>
    <t>Company</t>
  </si>
  <si>
    <t>Date</t>
  </si>
  <si>
    <t>Author</t>
  </si>
  <si>
    <t>Email address</t>
  </si>
  <si>
    <t>Telephone number</t>
  </si>
  <si>
    <t>Cash flow forecast</t>
  </si>
  <si>
    <t>Total</t>
  </si>
  <si>
    <t>MNTH. 1</t>
  </si>
  <si>
    <t>MNTH. 2</t>
  </si>
  <si>
    <t>MNTH. 3</t>
  </si>
  <si>
    <t>MNTH. 4</t>
  </si>
  <si>
    <t>MNTH. 5</t>
  </si>
  <si>
    <t>MNTH. 6</t>
  </si>
  <si>
    <t>MNTH. 7</t>
  </si>
  <si>
    <t>MNTH. 8</t>
  </si>
  <si>
    <t>MNTH. 9</t>
  </si>
  <si>
    <t xml:space="preserve">MNTH. 10 </t>
  </si>
  <si>
    <t>MNTH. 11</t>
  </si>
  <si>
    <t>MNTH. 12</t>
  </si>
  <si>
    <t>MNTH. 13</t>
  </si>
  <si>
    <t>MNTH. 14</t>
  </si>
  <si>
    <t>MNTH. 15</t>
  </si>
  <si>
    <t>MNTH. 16</t>
  </si>
  <si>
    <t>MNTH. 17</t>
  </si>
  <si>
    <t>MNTH. 18</t>
  </si>
  <si>
    <t>Blank</t>
  </si>
  <si>
    <t>Update the months here. Replace the formula in the first cell with a value</t>
  </si>
  <si>
    <t>Operational cash receipts, VAT 0%</t>
  </si>
  <si>
    <t>Payments from sales receivables/confirmed MRR</t>
  </si>
  <si>
    <t>Payments from sales receivables/forecast MRR</t>
  </si>
  <si>
    <t>Payments from sales receivables/confirmed others</t>
  </si>
  <si>
    <t>Payments from sales receivables/forecast others</t>
  </si>
  <si>
    <t>Other income including advance payments</t>
  </si>
  <si>
    <t>VAT rate and proportion of exports (%)</t>
  </si>
  <si>
    <t>Value-added tax on sales in Finland</t>
  </si>
  <si>
    <t>Operational cash disbursements                     expenses from this expressed as a positive number</t>
  </si>
  <si>
    <t>* COGS (if applicable)</t>
  </si>
  <si>
    <t>* Sales commissions/services (if applicable)</t>
  </si>
  <si>
    <t>* Salaries varying according to sales (if applicable)</t>
  </si>
  <si>
    <t>Marketing</t>
  </si>
  <si>
    <t>Fees for accounts payable</t>
  </si>
  <si>
    <t>Rents</t>
  </si>
  <si>
    <t>Other (ICT, travel, insurance, hospitality, etc.)</t>
  </si>
  <si>
    <t>Value-added taxes on purchases including Project purchases</t>
  </si>
  <si>
    <t>Value-added tax Cash flow of the Tax Administration (net, refund neg. figure)</t>
  </si>
  <si>
    <t>Operational cash flow impact</t>
  </si>
  <si>
    <t>Investments and development projects including the project financed by Business Finland                      expenses as positive figures</t>
  </si>
  <si>
    <t>Project 1</t>
  </si>
  <si>
    <t>Salaries 12 months/year including Indirect personnel costs</t>
  </si>
  <si>
    <t>Travel (VAT 0%)</t>
  </si>
  <si>
    <t>Project 1 total</t>
  </si>
  <si>
    <t>Other investments and projects</t>
  </si>
  <si>
    <t>Cash flow impact of investments</t>
  </si>
  <si>
    <t>Funding</t>
  </si>
  <si>
    <t>Equity financing</t>
  </si>
  <si>
    <t>Owners' investments (additional investments, borrowing, subordinated debt)</t>
  </si>
  <si>
    <t>Loan withdrawals</t>
  </si>
  <si>
    <t>Loan repayments (negative value)</t>
  </si>
  <si>
    <t>Interest (negative value)</t>
  </si>
  <si>
    <t>Estimated Business Finland funding</t>
  </si>
  <si>
    <t>Previous disbursements of BF funding</t>
  </si>
  <si>
    <t>Repayment of tax debt (negative value)</t>
  </si>
  <si>
    <t>EU funding</t>
  </si>
  <si>
    <t>Others (including ELY grant)</t>
  </si>
  <si>
    <t>Cash flow impact of funding</t>
  </si>
  <si>
    <t>Liquidity</t>
  </si>
  <si>
    <t>Funds at beginning of period</t>
  </si>
  <si>
    <t>Operational cash effect</t>
  </si>
  <si>
    <t>Cash effect of investments</t>
  </si>
  <si>
    <t>Cash effect of funding</t>
  </si>
  <si>
    <t>FUNDS AT END OF PERIOD</t>
  </si>
  <si>
    <t>SUM CASH FLOW IMPACT</t>
  </si>
  <si>
    <t>Aid for evaluating the cash flow impact of value-added tax in row 17</t>
  </si>
  <si>
    <t>VAT collected from sales in Finland</t>
  </si>
  <si>
    <t>Value-added taxes on purchases (part 24%, part 10-12=11%!)</t>
  </si>
  <si>
    <t>Net VAT</t>
  </si>
  <si>
    <t>Cash flow of VAT payments 12th day of 2nd month, refunds 3rd month</t>
  </si>
  <si>
    <t>The value-added tax can be calculated on the cash principle if the annual turnover is less than EUR 500,000.</t>
  </si>
  <si>
    <t>If the turnover is more than EUR 100,000, the tax period is one month. For turnovers between EUR 30,001 and EUR 100,000, the tax period is one month or one quarter (e.g., Q1 falls due for payment on May 12)</t>
  </si>
  <si>
    <t>THE COMMITTEE FOR CORPORATE ANALYSIS</t>
  </si>
  <si>
    <t>INCOME PLAN</t>
  </si>
  <si>
    <t>Previous financial statements</t>
  </si>
  <si>
    <t>Current financial period</t>
  </si>
  <si>
    <t>Coming financial periods</t>
  </si>
  <si>
    <t>Prior financial period</t>
  </si>
  <si>
    <t>Forecast 1</t>
  </si>
  <si>
    <t>Forecast 2</t>
  </si>
  <si>
    <t>Forecast 3</t>
  </si>
  <si>
    <t>Read the instructions in the comment fields, which are denoted by a red triangle in the corner of the cell</t>
  </si>
  <si>
    <t>EUR thousands</t>
  </si>
  <si>
    <t>1     TURNOVER</t>
  </si>
  <si>
    <t>2     Other operating income</t>
  </si>
  <si>
    <t>Any grants (BF, ELY, European Commission) should be entered in this row. Capitalization of manufacturing for own use/development activities should either be here or in section 17.</t>
  </si>
  <si>
    <t>3     TOTAL OPERATING INCOME     =</t>
  </si>
  <si>
    <t>100.0</t>
  </si>
  <si>
    <t>4     Materials and supplies used</t>
  </si>
  <si>
    <t>5     External services</t>
  </si>
  <si>
    <t>6     Personnel costs</t>
  </si>
  <si>
    <t>7     Other operating expenses</t>
  </si>
  <si>
    <t>8     Increase/decrease in finished goods</t>
  </si>
  <si>
    <t>9     OPERATING MARGIN</t>
  </si>
  <si>
    <t>10   Planned depreciation</t>
  </si>
  <si>
    <t>11   GROSS PROFIT</t>
  </si>
  <si>
    <t>12   Income on shares and other investments</t>
  </si>
  <si>
    <t>13   Other interest and financial income</t>
  </si>
  <si>
    <t>14   Interest and other financial expenses</t>
  </si>
  <si>
    <t>15   Direct taxes</t>
  </si>
  <si>
    <t>16   NET PROFIT BEFORE EXTRAORDINARY ITEMS</t>
  </si>
  <si>
    <t>17   Extraordinary income + capitalization</t>
  </si>
  <si>
    <t>Capitalization of development expenditure can alternatively be entered in this row.</t>
  </si>
  <si>
    <t>18   Extraordinary expenses</t>
  </si>
  <si>
    <t>19   NET PROFIT/LOSS</t>
  </si>
  <si>
    <t>20   AVERAGE NUMBER OF PERSONNEL</t>
  </si>
  <si>
    <t>You can provide further information on grants below.</t>
  </si>
  <si>
    <t>For example, cell H2 in section 2 includes a Tempo grant of EUR 50,000, paid in May.</t>
  </si>
  <si>
    <t>FINANCING PLAN</t>
  </si>
  <si>
    <t>SOURCES OF FUNDS</t>
  </si>
  <si>
    <t>Profit before extraordinary items + depreciation (= financial result)</t>
  </si>
  <si>
    <t>The impact of grants is already included here.</t>
  </si>
  <si>
    <t>Extraordinary income/expenses (form T2, rows 17 and 18)</t>
  </si>
  <si>
    <t>Additional investments by owners</t>
  </si>
  <si>
    <t>Increase in long-term borrowing (form T7), BF loan</t>
  </si>
  <si>
    <t>Withdrawal of BF loan</t>
  </si>
  <si>
    <t>Increase in short-term borrowing</t>
  </si>
  <si>
    <t>TOTAL</t>
  </si>
  <si>
    <t>USE OF FUNDS</t>
  </si>
  <si>
    <t>Land and water areas</t>
  </si>
  <si>
    <t>Buildings and structures</t>
  </si>
  <si>
    <t>Plant and equipment</t>
  </si>
  <si>
    <t>Other investments</t>
  </si>
  <si>
    <t>Change in working capital, increase/decrease (from row 27)</t>
  </si>
  <si>
    <t>Other increase in financial assets</t>
  </si>
  <si>
    <t>Decrease in long-term borrowing (form T7), BF loan</t>
  </si>
  <si>
    <t>E.g., repayments of old Tekes loans</t>
  </si>
  <si>
    <t>Decrease in short-term borrowing</t>
  </si>
  <si>
    <t>Dividend payments or private use</t>
  </si>
  <si>
    <t>BF project expenses, capitalization of RDI</t>
  </si>
  <si>
    <t>BF project expenses when listed as capitalized in T2</t>
  </si>
  <si>
    <t>Surplus/deficit</t>
  </si>
  <si>
    <t>Cumulative surplus/deficit</t>
  </si>
  <si>
    <t>Previous
financial period</t>
  </si>
  <si>
    <t>WORKING CAPITAL</t>
  </si>
  <si>
    <t>Current assets</t>
  </si>
  <si>
    <t>Trade receivables</t>
  </si>
  <si>
    <t>Receivables by percentage of completion</t>
  </si>
  <si>
    <t>Accounts payable</t>
  </si>
  <si>
    <t>Advances received</t>
  </si>
  <si>
    <t>Working capital</t>
  </si>
  <si>
    <t>Must not be zero!</t>
  </si>
  <si>
    <t>Increase/decrease in working capital</t>
  </si>
  <si>
    <t>LOANS</t>
  </si>
  <si>
    <t>CURRENT LOANS</t>
  </si>
  <si>
    <t>Loan amount 
in previous 
financial
statements</t>
  </si>
  <si>
    <t>Remaining 
term 
of
loan (years)</t>
  </si>
  <si>
    <t>Interest rate (%)</t>
  </si>
  <si>
    <t>ANNUAL PRINCIPAL AND INTEREST PAYMENTS</t>
  </si>
  <si>
    <t>Lender</t>
  </si>
  <si>
    <t>Principal</t>
  </si>
  <si>
    <t>Interest</t>
  </si>
  <si>
    <t>Old loans here</t>
  </si>
  <si>
    <t>NEW LOANS</t>
  </si>
  <si>
    <t>Amount</t>
  </si>
  <si>
    <t>Term of
loan (years)</t>
  </si>
  <si>
    <t>Withdrawal</t>
  </si>
  <si>
    <t>BF project loan</t>
  </si>
  <si>
    <t>New BF loan funding</t>
  </si>
  <si>
    <t>INTEREST RATE ON SHORT-TERM LOANS</t>
  </si>
  <si>
    <t>Företag</t>
  </si>
  <si>
    <t>Datum</t>
  </si>
  <si>
    <t>Sammanställt av</t>
  </si>
  <si>
    <t>e-postadress</t>
  </si>
  <si>
    <t>telefonnummer</t>
  </si>
  <si>
    <t>Kassaflödesprognos</t>
  </si>
  <si>
    <t>Totalt</t>
  </si>
  <si>
    <t>MÅN1</t>
  </si>
  <si>
    <t>MÅN2</t>
  </si>
  <si>
    <t>MÅN3</t>
  </si>
  <si>
    <t>MÅN4</t>
  </si>
  <si>
    <t>MÅN5</t>
  </si>
  <si>
    <t>MÅN6</t>
  </si>
  <si>
    <t>MÅN7</t>
  </si>
  <si>
    <t>MÅN8</t>
  </si>
  <si>
    <t>MÅN9</t>
  </si>
  <si>
    <t xml:space="preserve">MÅN10 </t>
  </si>
  <si>
    <t>MÅN11</t>
  </si>
  <si>
    <t>MÅN  12</t>
  </si>
  <si>
    <t>MÅN 13</t>
  </si>
  <si>
    <t>MÅN 14</t>
  </si>
  <si>
    <t>MÅN 15</t>
  </si>
  <si>
    <t>MÅN 16</t>
  </si>
  <si>
    <t>MÅN 17</t>
  </si>
  <si>
    <t>MÅN 18</t>
  </si>
  <si>
    <t>Tom</t>
  </si>
  <si>
    <t>uppdatera månaderna här, ersätt formeln i cell 1 med ett värde</t>
  </si>
  <si>
    <t>Betalningar från verksamheten till kassan moms0%</t>
  </si>
  <si>
    <t>Betalningar på kundfordringar / bekräftade MRR</t>
  </si>
  <si>
    <t>Betalningar på kundfordringar / prognostiserade MRR</t>
  </si>
  <si>
    <t>Betalningar på kundfordringar / bekräftade övriga</t>
  </si>
  <si>
    <t>Betalningar på kundfordringar / prognostiserade övriga</t>
  </si>
  <si>
    <t>Övriga intäkter inkl. förskott</t>
  </si>
  <si>
    <t>Momssats och Exportandel%</t>
  </si>
  <si>
    <t>Moms på inhemsk försäljning</t>
  </si>
  <si>
    <t>Betalningar från kassan inom verksamheten  kostnaderna här som positiva tal</t>
  </si>
  <si>
    <t>* COGS (fyll i endast vid behov)</t>
  </si>
  <si>
    <t>* Försäljningskommissioner /-tjänster (fyll i endast vid behov)</t>
  </si>
  <si>
    <t>* Löner som förändras enligt försäljningen (endast vid behov)</t>
  </si>
  <si>
    <t>Fasta löner exkl. projektlöner</t>
  </si>
  <si>
    <t>Marknadsföring</t>
  </si>
  <si>
    <t>Betalningar på leverantörsskulder</t>
  </si>
  <si>
    <t>Hyror</t>
  </si>
  <si>
    <t>Övriga (ICT, resor, försäkringar, representation etc.)</t>
  </si>
  <si>
    <t>Moms på inköp inkl. Projektinköp</t>
  </si>
  <si>
    <t>Moms Beskattarens kassaflöde (netto, återbäring negativt tal)</t>
  </si>
  <si>
    <t>Verksamhetens inverkan på kassan</t>
  </si>
  <si>
    <t>Investeringar och Utvecklingsprojekt inkl. av Business Finland finansierat projekt          kostnaderna som positiva tal</t>
  </si>
  <si>
    <t>Projekt 1</t>
  </si>
  <si>
    <t>Löner 12 mån/år inkl. Lönebikostnader</t>
  </si>
  <si>
    <t>Resor (moms 0%)</t>
  </si>
  <si>
    <t>Projekt 1 totalt</t>
  </si>
  <si>
    <t>Övriga Investeringar och projekt</t>
  </si>
  <si>
    <t>Investeringarnas inverkan på kassan</t>
  </si>
  <si>
    <t>Finansiering</t>
  </si>
  <si>
    <t>Kapitalfinansiering</t>
  </si>
  <si>
    <t>Ägarnas investeringar (tilläggsinvesteringar, lån, kapitallån)</t>
  </si>
  <si>
    <t>Uttag av krediter</t>
  </si>
  <si>
    <t>Kreditamorteringar (negativt värde)</t>
  </si>
  <si>
    <t>Räntor (negativt värde)</t>
  </si>
  <si>
    <t>Uppskattning av Business Finlands finansiering</t>
  </si>
  <si>
    <t>Utbetalning av tidigare BF-finansieringar</t>
  </si>
  <si>
    <t>Betalning av skatteskulder (negativt värde)</t>
  </si>
  <si>
    <t>EU-finansiering</t>
  </si>
  <si>
    <t>Övriga (inkl. NTM:s bidrag)</t>
  </si>
  <si>
    <t>Finansieringens inverkan på kassan</t>
  </si>
  <si>
    <t>Likviditet</t>
  </si>
  <si>
    <t>Likvida medel vid periodens början</t>
  </si>
  <si>
    <t>LIKVIDA MEDEL VID PERIODENS SLUT</t>
  </si>
  <si>
    <t>SUMMA KASSAEFFEKT</t>
  </si>
  <si>
    <t>Hjälpmedel för uppskattning av effekten av momsen på kassaflödet på rad 26</t>
  </si>
  <si>
    <t>Kumulerad moms på inhemsk försäljning</t>
  </si>
  <si>
    <t>Moms på inköp (en del 24%, en del 10–12=11%!)</t>
  </si>
  <si>
    <t>Nettomoms</t>
  </si>
  <si>
    <t>Kassaflödet av momsbetalningar månad 2 dag 12, återbäringar månad 3</t>
  </si>
  <si>
    <t>Momsen kan beräknas enligt betalningsprincipen, om omsättningen understiger 500ke per år.</t>
  </si>
  <si>
    <t>När omsättningen överstiger 100 000 euro blir skatteperioden en månad, 30 001–100 000 euro en månad eller ett kvartal (t.ex. Q1 betalas 12.5)</t>
  </si>
  <si>
    <t>FÖRETAGSFORSKNINGSDELEGATIONEN</t>
  </si>
  <si>
    <t>RESULTATPLAN</t>
  </si>
  <si>
    <t>E-postadress</t>
  </si>
  <si>
    <t>Telefonnummer</t>
  </si>
  <si>
    <t>Föregående bokslut</t>
  </si>
  <si>
    <t>Innevarande räkenskapsperiod</t>
  </si>
  <si>
    <t>Följande räkenskapsperioder</t>
  </si>
  <si>
    <t>Förverkligad räkenskapsperiod</t>
  </si>
  <si>
    <t>Prognos 1</t>
  </si>
  <si>
    <t>Prognos 2</t>
  </si>
  <si>
    <t>Prognos 3</t>
  </si>
  <si>
    <t>Läs anvisningarna för ifyllande i kommentarfälten, röd triangel i cellen.</t>
  </si>
  <si>
    <t>1     OMSÄTTNING</t>
  </si>
  <si>
    <t>2     Övriga rörelseintäkter</t>
  </si>
  <si>
    <t>På denna rad också eventuella bidrag (BF, NTM, kommissionen), tillverkning för eget bruk / aktivering av utvecklingsverksamhet antingen här eller i punkt 17.</t>
  </si>
  <si>
    <t>3     ÖVRIGA RÖRELSEINTÄKTER TOTALT     =</t>
  </si>
  <si>
    <t>4     Användning av material och förnödenheter</t>
  </si>
  <si>
    <t>5     Externa tjänster</t>
  </si>
  <si>
    <t>6     Personalkostnader</t>
  </si>
  <si>
    <t>7     Övriga rörelsekostnader</t>
  </si>
  <si>
    <t>8     Ökning/minskning av produktlager</t>
  </si>
  <si>
    <t>9     DRIFTSBIDRAG</t>
  </si>
  <si>
    <t>10   Avskrivningar enligt plan</t>
  </si>
  <si>
    <t>11   RÖRELSERESULTAT</t>
  </si>
  <si>
    <t>12   Intäkter från andelar och övriga placeringar</t>
  </si>
  <si>
    <t>13   Övriga ränteintäkter och finansiella intäkter</t>
  </si>
  <si>
    <t>14   Räntekostnader och övriga finansiella kostnader</t>
  </si>
  <si>
    <t>15   Direkta skatter</t>
  </si>
  <si>
    <t>16   NETTORESULTAT</t>
  </si>
  <si>
    <t>17   Extraordinära intäkter + aktiveringar</t>
  </si>
  <si>
    <t>På denna rad alternativt aktivering av utvecklingskostnader.</t>
  </si>
  <si>
    <t>18   Extraordinära kostnader</t>
  </si>
  <si>
    <t>19   TOTALT RESULTAT</t>
  </si>
  <si>
    <t>20   PERSONAL I GENOMSNITT</t>
  </si>
  <si>
    <t>Eventuella tilläggsuppgifter om bidrag kan öppnas som information nedan.</t>
  </si>
  <si>
    <t>T.ex. i punkt 2 cell H2 ingår Tempo bidrag 50 000 euro som betalades i maj.</t>
  </si>
  <si>
    <t>FINANSIERINGSPLAN</t>
  </si>
  <si>
    <t>Innevarande räkenskaps-period</t>
  </si>
  <si>
    <t>PENNINGKÄLLOR</t>
  </si>
  <si>
    <t>Nettoresultat + avskrivningar (=finansiellt resultat)</t>
  </si>
  <si>
    <t>Effekten av bidrag ingår redan här.</t>
  </si>
  <si>
    <t>Extraordinära intäkter/kostnader (T2-blanketten, raderna 17 och 18)</t>
  </si>
  <si>
    <t>Ägarnas tilläggsinvesteringar</t>
  </si>
  <si>
    <t>Ökning av långfristiga lån (T7-blanketten), BF-lån</t>
  </si>
  <si>
    <t>BF-lån uttag</t>
  </si>
  <si>
    <t>Ökning av kortfristiga lån</t>
  </si>
  <si>
    <t>TOTALT</t>
  </si>
  <si>
    <t>PENNINGANVÄNDNING</t>
  </si>
  <si>
    <t>Mark- och vattenområden</t>
  </si>
  <si>
    <t>Byggnader och konstruktioner</t>
  </si>
  <si>
    <t>Maskiner och inventarier</t>
  </si>
  <si>
    <t>Övriga investeringar</t>
  </si>
  <si>
    <t>Förändring i rörelsekapital, ökning/minskning (från rad 27)</t>
  </si>
  <si>
    <t>Ökning av övriga finansiella tillgångar</t>
  </si>
  <si>
    <t>Minskning av långfristiga lån (T7-blanketten)</t>
  </si>
  <si>
    <t>T.ex. amortering av gamla Tekes-lån</t>
  </si>
  <si>
    <t>Minskning av kortfristiga lån</t>
  </si>
  <si>
    <t>Dividendutdelning eller privat bruk</t>
  </si>
  <si>
    <t>BF-projektets kostnader, f&amp;u&amp;i-aktiveringar</t>
  </si>
  <si>
    <t>BF-projektets kostnader, när antecknat i aktiveringar i T2.</t>
  </si>
  <si>
    <t>Över-/underskott</t>
  </si>
  <si>
    <t>Kumulativt över-/underskott</t>
  </si>
  <si>
    <t>Föregående
räkenskapsperiod</t>
  </si>
  <si>
    <t>RÖRELSEKAPITAL</t>
  </si>
  <si>
    <t>Omsättningstillgångar</t>
  </si>
  <si>
    <t>Kundfordringar</t>
  </si>
  <si>
    <t>Fordringar i partiell intäktsföring</t>
  </si>
  <si>
    <t>Leverantörsskulder</t>
  </si>
  <si>
    <t>Mottagna förskott</t>
  </si>
  <si>
    <t>Rörelsekapital</t>
  </si>
  <si>
    <t>Kan inte vara noll!</t>
  </si>
  <si>
    <t>Ökning/minskning av rörelsekapital</t>
  </si>
  <si>
    <t>LÅN</t>
  </si>
  <si>
    <t>AKTUELLA LÅN</t>
  </si>
  <si>
    <t>Lånebelopp 
i det senaste 
bok-
slutet</t>
  </si>
  <si>
    <t>Åter- 
stående 
låne-
tid, år</t>
  </si>
  <si>
    <t>Ränte-%</t>
  </si>
  <si>
    <t>AMORTERINGAR OCH RÄNTOR SOM BETALAS ÅRLIGEN</t>
  </si>
  <si>
    <t>Kreditgivare</t>
  </si>
  <si>
    <t>Amortering</t>
  </si>
  <si>
    <t>Ränta</t>
  </si>
  <si>
    <t>Gamla lån här</t>
  </si>
  <si>
    <t>NYA LÅN</t>
  </si>
  <si>
    <t>Belopp</t>
  </si>
  <si>
    <t>Låne-
tid, år</t>
  </si>
  <si>
    <t>Uttag</t>
  </si>
  <si>
    <t>BF-projektets lån</t>
  </si>
  <si>
    <t>Ny BF-lånefinansiering</t>
  </si>
  <si>
    <t>RÄNTOR PÅ KORTFRISTIGA LÅN</t>
  </si>
  <si>
    <t>Ostetut aineet, tarvikkeet ja palvelut (alv 0%)</t>
  </si>
  <si>
    <t>Purchased materials, items and services (VAT 0%)</t>
  </si>
  <si>
    <t>Fixed salaries excluding project salaries</t>
  </si>
  <si>
    <t>Kiinteät palkat pois lukien projektin palkat</t>
  </si>
  <si>
    <t>muuttuvat kulut</t>
  </si>
  <si>
    <t>variable costs</t>
  </si>
  <si>
    <t>rörliga kostnader</t>
  </si>
  <si>
    <t xml:space="preserve">Riskianalyysi, simulointi ennustetut </t>
  </si>
  <si>
    <t>Simulointi</t>
  </si>
  <si>
    <t xml:space="preserve">Riskianalyysi, simulointi </t>
  </si>
  <si>
    <t>Risk analys, simulering kostnader</t>
  </si>
  <si>
    <t>Risk analys, simulering av prognostiserade betalningar</t>
  </si>
  <si>
    <t>Inköpskostnad; ämnen, varor och tjänster (moms 0%)</t>
  </si>
  <si>
    <t>??</t>
  </si>
  <si>
    <t>Corporate tax prepayments 20% and other taxes</t>
  </si>
  <si>
    <t>Yhteisöveron ennakko 20% ja muut verot</t>
  </si>
  <si>
    <t>PLEASE, USE THE LATEST VERSION OF THE TEMPLATE THAT CAN BE FOUND ON BUSINESS FINLAND'S WEBPAGES!</t>
  </si>
  <si>
    <t>OLE HYVÄ KÄYTÄ KASSAVIRTAENNUSTEPOHJAN VIIMEISINTÄ VERSIOTA, MIKÄ LÖYTYY BUSINESS FINLANDIN VERKKOSIVUILTA!</t>
  </si>
  <si>
    <t xml:space="preserve"> Täytä tiedot myös tälle riville!</t>
  </si>
  <si>
    <t xml:space="preserve"> Please, add info on this row.</t>
  </si>
  <si>
    <t xml:space="preserve"> Vänligen fyll i även denna rad!</t>
  </si>
  <si>
    <t>Förskottsskatten 20% för företag och andra skatter</t>
  </si>
  <si>
    <t>Please remember to fill the starting date on the cell above.</t>
  </si>
  <si>
    <t>Kom ihåg att fylla i den första månaden i cellen ovan.</t>
  </si>
  <si>
    <t>VÄNLIGEN ANVÄND DEN SENASTE VERSIONEN AV KASSAFLÖDESANALYSEN SOM FINNS PÅ BUSNIESS FINLANDS WEBSIDOR!</t>
  </si>
  <si>
    <t>A.</t>
  </si>
  <si>
    <t>B.</t>
  </si>
  <si>
    <t xml:space="preserve"> x A.</t>
  </si>
  <si>
    <t xml:space="preserve"> x B.</t>
  </si>
  <si>
    <t>Projektin tarvitseman omarahoitusosuuden rahoitus</t>
  </si>
  <si>
    <t>* kassavarat</t>
  </si>
  <si>
    <t>* sijoitukset ennen päätöstä</t>
  </si>
  <si>
    <t>* sijoitukset ehdolla päätöksen jälkeen</t>
  </si>
  <si>
    <t>* jos opo vahva, niin pitkäaikainen laina osittain tai kokonaan</t>
  </si>
  <si>
    <t>* osin varmistuneista myyntisaatavista muodostuvalla tulorahoituksella</t>
  </si>
  <si>
    <t>* huomioi myös hankkeen ulkopuolisen operatiivisen toiminnan kassavirran suunta</t>
  </si>
  <si>
    <t>Käyttöpääoman lyhytaikainen tarve projektin lopussa</t>
  </si>
  <si>
    <t>* sijoitukset</t>
  </si>
  <si>
    <t>* laina</t>
  </si>
  <si>
    <t>* luottotililimiitti</t>
  </si>
  <si>
    <t>* siltalaina</t>
  </si>
  <si>
    <t>* varmistuneet myyntisaatavat</t>
  </si>
  <si>
    <t>* ennustetut myyntisaatavat</t>
  </si>
  <si>
    <t>* kumulatiivinen luku, lopullinen tasearvo sisältäen osakepääoman, annit, svop-sijoitukset</t>
  </si>
  <si>
    <t>Muista täyttää kassavirtaennusteen alkamisen päivämäärä yllä olevaan ruutuun!</t>
  </si>
  <si>
    <t>Sisältö / Content / Innehåll</t>
  </si>
  <si>
    <t>Kieli / Language / Språk</t>
  </si>
  <si>
    <t>suomi</t>
  </si>
  <si>
    <t>Projektin kesto / Project Duration / Projektets längd</t>
  </si>
  <si>
    <t xml:space="preserve"> kuukautta / months / månader</t>
  </si>
  <si>
    <t>x</t>
  </si>
  <si>
    <t>EN Cashflow forecast</t>
  </si>
  <si>
    <t>EN T2</t>
  </si>
  <si>
    <t>EN T4</t>
  </si>
  <si>
    <t>EN T7</t>
  </si>
  <si>
    <t>English</t>
  </si>
  <si>
    <t>SV Kassaflödesprognos</t>
  </si>
  <si>
    <t>SV T2</t>
  </si>
  <si>
    <t>SV T4</t>
  </si>
  <si>
    <t>SV T7</t>
  </si>
  <si>
    <t>svenska</t>
  </si>
  <si>
    <t>Liikevaihto / turnover / omsättning (€)</t>
  </si>
  <si>
    <t>Tk-kustannukset / R&amp;D Costs / F&amp;U-kostnader</t>
  </si>
  <si>
    <t>Vienti / exports / export (€)</t>
  </si>
  <si>
    <t>Oma pääoma / own capital / eget kapital (€)</t>
  </si>
  <si>
    <t>Osake pääoma / share capital / aktiekapital (€)</t>
  </si>
  <si>
    <t>Pääomalaina / capital loans / kapitallån (€)</t>
  </si>
  <si>
    <t>Loppuaika / ending time / sluttid</t>
  </si>
  <si>
    <t>Alkuaika / beginning time / starttid</t>
  </si>
  <si>
    <t>* kumulativt värde inklusive aktiekapital, emissioner, investerat fritt eget kapital</t>
  </si>
  <si>
    <t>* cumulative value including share capital, issues, invested unrestricted equity</t>
  </si>
  <si>
    <t>Tilikaudet / financial years / räkenskapsår</t>
  </si>
  <si>
    <t>Liikevoitto / EBIT  (€)</t>
  </si>
  <si>
    <t>suomi, english, svenska</t>
  </si>
  <si>
    <t>Laina, loan, lån</t>
  </si>
  <si>
    <t>Avustus, grant, bidrag</t>
  </si>
  <si>
    <t>How to finance the own financing of the project</t>
  </si>
  <si>
    <t>* cash deposits</t>
  </si>
  <si>
    <t>* investments required on condition after the decision making</t>
  </si>
  <si>
    <t>* investments before the decision making</t>
  </si>
  <si>
    <t>* notice the direction of the operational cashflows</t>
  </si>
  <si>
    <t>How to cover the working capital needs in the end of the project</t>
  </si>
  <si>
    <t>* investments</t>
  </si>
  <si>
    <t>* loan</t>
  </si>
  <si>
    <t>* by credit account</t>
  </si>
  <si>
    <t>* bridge loan</t>
  </si>
  <si>
    <t>* confirmed sales receivables</t>
  </si>
  <si>
    <t>* forecasted sales receivables</t>
  </si>
  <si>
    <t>* in case of strong own capital by a long term loan partly or in total</t>
  </si>
  <si>
    <t>* partly by the operational income from the confirmed sales</t>
  </si>
  <si>
    <t>Hur man finansierar den egna finansieringen av projektet</t>
  </si>
  <si>
    <t>* investeringar innan beslut fattas</t>
  </si>
  <si>
    <t>* investeringar som krävs på villkor efter beslutsfattandet</t>
  </si>
  <si>
    <t>* vid starkt eget kapital genom ett långfristigt lån delvis eller totalt</t>
  </si>
  <si>
    <t>* delvis av driftsintäkterna från den bekräftade försäljningen</t>
  </si>
  <si>
    <t>* notera riktningen för de operativa kassaflödena</t>
  </si>
  <si>
    <t>Hur man täcker rörelsekapitalbehovet i slutet av projektet</t>
  </si>
  <si>
    <t>* investeringar</t>
  </si>
  <si>
    <t>* lån</t>
  </si>
  <si>
    <t>* med kreditkonto</t>
  </si>
  <si>
    <t>* brygglån</t>
  </si>
  <si>
    <t>* bekräftade försäljningsfordringar</t>
  </si>
  <si>
    <t>* prognostiserade försäljningsfordringar</t>
  </si>
  <si>
    <t>* kontanter</t>
  </si>
  <si>
    <t>Tarvittavat liitteet / Necessary annexes / Nödvändiga bilagor</t>
  </si>
  <si>
    <t>o</t>
  </si>
  <si>
    <t>i</t>
  </si>
  <si>
    <t>x  pakollinen, compulsory, obligatorisk</t>
  </si>
  <si>
    <t xml:space="preserve"> välilehdet / tabs / flikar</t>
  </si>
  <si>
    <t>Please, use the latest version that can be found on Business Finland's webpages!</t>
  </si>
  <si>
    <t>Vänligen använd den senaste versionen som finns på Business Finlands websidor!</t>
  </si>
  <si>
    <t>i   infoa asiakkaalle / information for the customer / information för kunden</t>
  </si>
  <si>
    <t>Projektin budjetti</t>
  </si>
  <si>
    <t>BF-rahoitus</t>
  </si>
  <si>
    <t>BF finance</t>
  </si>
  <si>
    <t>BF finansiering</t>
  </si>
  <si>
    <t>Oma rahoitus</t>
  </si>
  <si>
    <t>Own finansing</t>
  </si>
  <si>
    <t>Egen finansiering</t>
  </si>
  <si>
    <t>Rörelsekapital för den sista raten</t>
  </si>
  <si>
    <t>Working capital for final payment</t>
  </si>
  <si>
    <t>Käyttöpääoma loppumaksatukselle</t>
  </si>
  <si>
    <t>Projektin rahoitustarve</t>
  </si>
  <si>
    <t xml:space="preserve">Financing need for the project </t>
  </si>
  <si>
    <t>Finansieringsbehov för projektet</t>
  </si>
  <si>
    <t>Operatiivisen toiminnan rahoitustarve</t>
  </si>
  <si>
    <t>Financing needs of the operational activities</t>
  </si>
  <si>
    <t>Finansiella behov för operativ verksamhet</t>
  </si>
  <si>
    <t>Omarahoituksen tarve  - yksinkertainen laskelma</t>
  </si>
  <si>
    <t>The needs of financing - a simple model</t>
  </si>
  <si>
    <t>Finansieringsbehoven - en enkel modell</t>
  </si>
  <si>
    <t>Project budget</t>
  </si>
  <si>
    <t>Projektbudget</t>
  </si>
  <si>
    <t xml:space="preserve">Projektin aikainen kokonaisrahoituksen tarve </t>
  </si>
  <si>
    <t>Total financing during the project's time</t>
  </si>
  <si>
    <t>Total finansiering under projekttiden</t>
  </si>
  <si>
    <t>Liiketoimintatavoitteet</t>
  </si>
  <si>
    <t>Liikevaihto € (kotimaa + vienti)</t>
  </si>
  <si>
    <t>Vienti €</t>
  </si>
  <si>
    <t>Henkilömäärä</t>
  </si>
  <si>
    <t>202X tavoitevuosi, jolloin hankkeessa kehityn liiketoiminnan volyymi on huipussaan ilman uusia kehittämishankkeita.</t>
  </si>
  <si>
    <t>202X</t>
  </si>
  <si>
    <t>Business goals</t>
  </si>
  <si>
    <t>Turnover € (domestic + export)</t>
  </si>
  <si>
    <t>Exports €</t>
  </si>
  <si>
    <t>Personnel</t>
  </si>
  <si>
    <t>Omsättning € (inhemsk + export)</t>
  </si>
  <si>
    <t>Export €</t>
  </si>
  <si>
    <t>Personal</t>
  </si>
  <si>
    <t>Affärsmål</t>
  </si>
  <si>
    <t>202X is the goal year when the results of the project business reaches its top without new development projects</t>
  </si>
  <si>
    <t>Ole hyvä ja käytä viimeisintä versiota, mikä saatavilla Business Finlandin verkkosivuilta!</t>
  </si>
  <si>
    <t xml:space="preserve">  &lt; 12 kk / mo / mån</t>
  </si>
  <si>
    <t xml:space="preserve">  &gt; 12 kk / mo / mån</t>
  </si>
  <si>
    <t>o  jos ei ole annettu jo hakemuksessa / if not already provided in the application / om informationen inte finns i ansökan</t>
  </si>
  <si>
    <t>Henkilömäärä / personnel / personal</t>
  </si>
  <si>
    <t>Projektin budjettimalli ja kustannuserittely, kun Business Finlandin rahoitus kohdistuu hanketyyppeihin</t>
  </si>
  <si>
    <t>TKI-rahoitus, Into-rahoitus</t>
  </si>
  <si>
    <t xml:space="preserve">Henkilösivukustannukset </t>
  </si>
  <si>
    <t>prosenttia palkoista, max.</t>
  </si>
  <si>
    <t>Yleiskustannukset, % palkoista ja hsk:sta.</t>
  </si>
  <si>
    <t>yrityskoosta riippuen, esim.</t>
  </si>
  <si>
    <t>Kustannuserittely*</t>
  </si>
  <si>
    <t>Osan nimi</t>
  </si>
  <si>
    <t>Resurssit</t>
  </si>
  <si>
    <t>Aikataulu</t>
  </si>
  <si>
    <t>Rahapalkat</t>
  </si>
  <si>
    <t>Henkilö- sivukus-tannukset</t>
  </si>
  <si>
    <t>Yleis-kustan-nukset</t>
  </si>
  <si>
    <t>Matkat</t>
  </si>
  <si>
    <t>Aineet ja tarvikkeet, alle 1000 eur</t>
  </si>
  <si>
    <t>Laiteostot, alle 3v poisto</t>
  </si>
  <si>
    <t>Laite-poistot /
-vuokrat / 
SaaS</t>
  </si>
  <si>
    <t>Palvelut kotimaisilta</t>
  </si>
  <si>
    <t>konsernin sisältä tai intressiyrityksiltä</t>
  </si>
  <si>
    <t>muilta kotim. Organi-saatioilta</t>
  </si>
  <si>
    <t>Palvelut yhteismarkkina-</t>
  </si>
  <si>
    <t>IPR-suojaus</t>
  </si>
  <si>
    <t>TULOT hankkeen aikana</t>
  </si>
  <si>
    <t>viitaus projektisuunnitelman tehtävään</t>
  </si>
  <si>
    <t>nimi/organisaatio</t>
  </si>
  <si>
    <t>htkk</t>
  </si>
  <si>
    <t>alku</t>
  </si>
  <si>
    <t>loppu</t>
  </si>
  <si>
    <t>pk-yrityksiltä</t>
  </si>
  <si>
    <t>tutkimus- laitoksilta</t>
  </si>
  <si>
    <t>alueelta</t>
  </si>
  <si>
    <t>alueen ulkopuolelta</t>
  </si>
  <si>
    <t>Henkilö</t>
  </si>
  <si>
    <t>palkka kk</t>
  </si>
  <si>
    <t>Keskipalkka</t>
  </si>
  <si>
    <t>Tehtävä/Projektin osa 1</t>
  </si>
  <si>
    <t>Matti Mainio</t>
  </si>
  <si>
    <t>- teksti osassa selostus mitä tehdään ja mitkä tulokset tavoitteena</t>
  </si>
  <si>
    <t>konsultti A / ABC Oy</t>
  </si>
  <si>
    <t>Tehtävä 2</t>
  </si>
  <si>
    <t>Risto Ripeä</t>
  </si>
  <si>
    <t>Yritys B Oy</t>
  </si>
  <si>
    <t>tutkimuslaite</t>
  </si>
  <si>
    <t>Tehtävä 3</t>
  </si>
  <si>
    <t>Harri Osaava</t>
  </si>
  <si>
    <t>konesali kehitysympäristölle</t>
  </si>
  <si>
    <t>Yritys C Ky</t>
  </si>
  <si>
    <t>Tehtävä 4</t>
  </si>
  <si>
    <t>Konsultti D</t>
  </si>
  <si>
    <t xml:space="preserve">Muut </t>
  </si>
  <si>
    <t>Esim. Tehtäviin 2-3 liittyvä laitehankinta</t>
  </si>
  <si>
    <t>Projektin tilintarkastus projektin jälkeen</t>
  </si>
  <si>
    <t xml:space="preserve">Tilintarkastaja </t>
  </si>
  <si>
    <t>n</t>
  </si>
  <si>
    <t>TULOT hankkeen tuotosten myynnistä hankkeen aikana</t>
  </si>
  <si>
    <t>tarkistussumma</t>
  </si>
  <si>
    <t>Vuosi</t>
  </si>
  <si>
    <t>Tehtäväkohtainen erittely on projektin alussa tehtävä suunnitelma ja kustannukset voivat tarkentua projektin aikana.</t>
  </si>
  <si>
    <t>Esim. jokin tehtävän laajuus voi olla suurempi ja toisen pienempi.</t>
  </si>
  <si>
    <t>Jos yritys haluaa edellä mainittuja vakioprosentteja korkeamman yleiskustannuskertoimen, on hakemuksen yhteydessä toimitettava erillinen selvitys yleiskustannuksista.</t>
  </si>
  <si>
    <t>Laskelman lisäksi tekstissä on esitettävä perustelut kustannuksille (katso myös ohjeet web-hakulomakkeella):</t>
  </si>
  <si>
    <t>Kustannuserittelyn yhteydessä hakijan on perusteltava, mitä matkoja on tarpeen tehdä.</t>
  </si>
  <si>
    <t>Kustannuserittelyn yhteydessä on perusteltava, mitä aineita ja tarvikkeita tarvitaan.</t>
  </si>
  <si>
    <t>Laiteostojen erittelyssä on esitettävä ostettaviksi suunniteltujen laitteiden kuvaus, perustelu ja laitekohtainen kustannus.</t>
  </si>
  <si>
    <t>Normaali kustannusarvio</t>
  </si>
  <si>
    <t>Kaikissa tutkimus- ja kehitysprojekteissa, joissa Business Finlandin rahoitusosuus on yli 100.000 euroa, käytetään normaalia kustannusarviota. Projektin sisältö ja tavoitteet ratkaisevat, mitä kustannuksia projektille hyväksytään.</t>
  </si>
  <si>
    <t>Tutkimus- ja kehitysprojekteissa hyväksyttäviä kustannuslajeja voivat olla</t>
  </si>
  <si>
    <t>rahapalkat</t>
  </si>
  <si>
    <t>henkilösivukustannukset</t>
  </si>
  <si>
    <t>yleiskustannukset</t>
  </si>
  <si>
    <t>matkakustannukset</t>
  </si>
  <si>
    <t>aine- ja tarvikekustannukset</t>
  </si>
  <si>
    <t>laiteostot</t>
  </si>
  <si>
    <t>laitepoistot/ -vuokrat</t>
  </si>
  <si>
    <t>ostetut palvelut</t>
  </si>
  <si>
    <t>Ulkopuolelta ostettavat palvelut voidaan hyväksyä projektisuunnitelman ja laskutuksen mukaisina. Ostopalvelukustannuksiin voidaan sisällyttää projektista aiheutuvina menoina</t>
  </si>
  <si>
    <t> tilintarkastus</t>
  </si>
  <si>
    <t> tiedonhankinta</t>
  </si>
  <si>
    <t> lisenssinosto</t>
  </si>
  <si>
    <t> koulutus</t>
  </si>
  <si>
    <t> teollisoikeuksien haku.</t>
  </si>
  <si>
    <t>Huom. NIY-projektit -&gt; Yleiskustannukset 0%</t>
  </si>
  <si>
    <t>Ilman erillistä kirjanpitoon perustuvaa laskelmaa voidaan yleiskustannusprosentiksi hyväksyä enintään 20 prosenttia, jos yrityksessä työskentelee alle 20 henkilöä, 
30 prosenttia, jos yrityksessä työskentelee alle 50 henkilöä ja 50 prosenttia, jos yrityksessä työskentelee yli 50 henkilöä.  NIY-Projektissa yleiskustannukset ovat kuitenkin 0%.</t>
  </si>
  <si>
    <t>Luottolimiitti</t>
  </si>
  <si>
    <t>Rahavarat + luottolimiitti kauden lopussa</t>
  </si>
  <si>
    <t xml:space="preserve">Cash credit limit </t>
  </si>
  <si>
    <t>Funds and cash credit at the end of period</t>
  </si>
  <si>
    <t>Likvida medel + kontolimit vid periodens slut</t>
  </si>
  <si>
    <t>202X är målåret när projektverksamhetens resultat når sin topp utan nya utvecklingsprojekt.</t>
  </si>
  <si>
    <t>Oy:n vienti ja lisenssitulot ulkomaisilta tyttäriltä</t>
  </si>
  <si>
    <t>Ulkomaisten tytäryhtiöiden rahoittaminen (negatiivinen arvo)</t>
  </si>
  <si>
    <t>Ulkomaisten tytäryhtiöiden rahoitustulot</t>
  </si>
  <si>
    <t>Ulkomaisille tytäryhtiöille maksettavat kulut</t>
  </si>
  <si>
    <t>Rahoitettava Yritys  Oy - ei konserni</t>
  </si>
  <si>
    <t>Lisenssimaksut emolle</t>
  </si>
  <si>
    <t>Licence fee paid for OY</t>
  </si>
  <si>
    <t>Expences paid for foreign daughter companies</t>
  </si>
  <si>
    <t>Financing of foreign daughter companies (neg. value)</t>
  </si>
  <si>
    <t>Financing revenues from foreigh daugher companies</t>
  </si>
  <si>
    <t>Yleiskustannukset 0%, 10%, 20%, 30% tai 50% (vrt. rivi 38)</t>
  </si>
  <si>
    <t>Overheads 0%, 10%, 20%, 30% or 50% (see row 38)</t>
  </si>
  <si>
    <t>Finansiering av utländska dotterbolag (negativt värde)</t>
  </si>
  <si>
    <t>Finansiella intäkter från utländska dotterbolag</t>
  </si>
  <si>
    <t>Omkostnader 0%, 10%, 20%, 30% eller 50% (jfr. rad 38)</t>
  </si>
  <si>
    <t>Arvioi tässä projektissa kehitettävän liiketoiminta-alueen liikevaihtoa ja työpaikkoja. Ota arviossa huomioon ainoastaan se osa liiketoiminnastasi, johon projektilla on suora vaikutus. Jos yrityksellä on muita liiketoiminta-alueita, nämä luvut on jätettävä pois arviosta. Syötä ensin markkinoilletulovuosi sekä tavoitevuosi ja täytä sen jälkeen tavoitetaulukko.</t>
  </si>
  <si>
    <t>Markkinoille</t>
  </si>
  <si>
    <t>Tavoite</t>
  </si>
  <si>
    <t>Direct exports and licence income from foreign daughters</t>
  </si>
  <si>
    <t xml:space="preserve"> Oy projektin liiketoiminta-alue</t>
  </si>
  <si>
    <t>tavoitevuosi</t>
  </si>
  <si>
    <t>All sums in euro</t>
  </si>
  <si>
    <t>syötä arvo</t>
  </si>
  <si>
    <t>Arvioi liiketoiminnan kehittymistä</t>
  </si>
  <si>
    <t>Projektiin liittyvän  liiketoiminta-alueen tiedot, koko kv.konserni</t>
  </si>
  <si>
    <t>liikevaihto</t>
  </si>
  <si>
    <t>henkilöstö</t>
  </si>
  <si>
    <t xml:space="preserve">Projektiin liittyvän  liiketoiminta-alueen tiedot, Oy Suomi </t>
  </si>
  <si>
    <t>Markkinoille tulo?</t>
  </si>
  <si>
    <t>liikevaihto, kotimaa + vienti</t>
  </si>
  <si>
    <t>suora tuote-/palvelumyynti asiakkaille</t>
  </si>
  <si>
    <t>myynti konsernin sisäinen</t>
  </si>
  <si>
    <t>lisenssitulo, ulkoinen</t>
  </si>
  <si>
    <t>lisenssitulo, konsernin sisäinen</t>
  </si>
  <si>
    <t>vienti</t>
  </si>
  <si>
    <t>OY Suomi, kaikki yhteensä ml. muut liiketoiminta-alueet</t>
  </si>
  <si>
    <t>Vienti on siis omana lukunaan ja liikevaihto sisältää kotimaan myynnin ja viennin summan.</t>
  </si>
  <si>
    <t>Liitä mukaan (alustava) kuvaus projektiin liittyvästä liiketoimintamallista, rooleista, siirtohinnoittelusta, emon ja tyttären välillä.</t>
  </si>
  <si>
    <t>liiketoimintatavoitteet / business goals / affärsmål</t>
  </si>
  <si>
    <t>Liiketoiminnan avainluvut</t>
  </si>
  <si>
    <t xml:space="preserve">Kahden vuoden tietojen täyttäminen onnistuu myös hakemuspalvelussa, jos </t>
  </si>
  <si>
    <t>kohdassa YRITYKSEN NYKYTILA  valitsee</t>
  </si>
  <si>
    <t>BUSINESS'S KEY FIGURES</t>
  </si>
  <si>
    <t>NYCKELTAL FÖR AFFÄRSVERKSAMHETEN</t>
  </si>
  <si>
    <t xml:space="preserve"> status</t>
  </si>
  <si>
    <t xml:space="preserve">NIY2 ja 3 -vaiheen hakemuksissa hakemuspalvelussa kentät ovat kiinni, joten </t>
  </si>
  <si>
    <t>tiedot toimitetaan tällä lomakkeella.</t>
  </si>
  <si>
    <t>liiketoiminnan avainluvut / business key figures / nyckeltal</t>
  </si>
  <si>
    <t>LIIKETOIMINNAN TAVOITETAULUKKO emo ulkomailla hakijana suomalainen tytär</t>
  </si>
  <si>
    <t>Tytäryhtiöiden myynti -  Jos konserniin kuuluu ulkomaisia tai kotimaisia tytäryhtiöitä, jotka ovat myyntivastuussa ja tulouttavat liikevaihdon itselleen, niin täytä tarvittaessa tiedot tähän</t>
  </si>
  <si>
    <t>Lisenssimaksut / myynninsiirtohintatulot tytäryhtiöiltä</t>
  </si>
  <si>
    <t>Emoyhtiölle maksatut korvaukset (hallinto, ict, ..)</t>
  </si>
  <si>
    <t>Sales of daughter companies - In case there are foreign or domestic daugter companies that are profit centers, please fill information here</t>
  </si>
  <si>
    <t>Licence / sales revenues from daughter companies</t>
  </si>
  <si>
    <t>Expences paid for mother company (admistration, ict, …)</t>
  </si>
  <si>
    <t>Licens-/försäljningsintäkter från dotterbolag</t>
  </si>
  <si>
    <t xml:space="preserve"> Viimeisimmän tilikauden tilinpäätös - "ei ole ilmoitettu kaupparekisteriin".</t>
  </si>
  <si>
    <t>rahoitustarve / financing estimate / finansieringsbehov</t>
  </si>
  <si>
    <t>projektibudjetti malli, project budget model, budgetmall för projektet</t>
  </si>
  <si>
    <t>liiketoimintatavoitteet KV_emo, business goals with foreing mother, affärsmål med moderbolag (utländskt)</t>
  </si>
  <si>
    <t>Tilikauden voitto / Annual Profit / Räkenskapsperiodens resultat (€)</t>
  </si>
  <si>
    <t>Taseen loppusumma / assets total / balansomslutning (€)</t>
  </si>
  <si>
    <t xml:space="preserve">Sijoitukset omaan pääomaan (€)* /  investments in own capital / investeringar i eget kapital </t>
  </si>
  <si>
    <t>budjetti, budget</t>
  </si>
  <si>
    <t>päättynyt, closed, avslutat</t>
  </si>
  <si>
    <t>vahvistettu, confirmed, bekräftat</t>
  </si>
  <si>
    <t>Företag AB (inte koncern)</t>
  </si>
  <si>
    <t>Dotterbolagens försälning - Om det finns utländska eller inhemska dotterbolag som är resultatenheter, vänligen fyll i information här</t>
  </si>
  <si>
    <t>Licensavgifter till moderbolaget</t>
  </si>
  <si>
    <t>Betalda kostnader för utländska döttrar</t>
  </si>
  <si>
    <t>Betalda ersättningar till moderbolaget (administration, ICT, ect.)</t>
  </si>
  <si>
    <t>Kreditlimit</t>
  </si>
  <si>
    <t>Versio 24    2022_05_06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</si>
</sst>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 _€_-;\-* #,##0.00\ _€_-;_-* &quot;-&quot;??\ _€_-;_-@_-"/>
    <numFmt numFmtId="165" formatCode="_(* #,##0.00_);_(* \(#,##0.00\);_(* &quot;-&quot;??_);_(@_)"/>
    <numFmt numFmtId="166" formatCode="mm\/yy"/>
    <numFmt numFmtId="167" formatCode="#,##0.0"/>
    <numFmt numFmtId="168" formatCode="#.##0"/>
    <numFmt numFmtId="169" formatCode="0.0"/>
    <numFmt numFmtId="170" formatCode="yyyy"/>
    <numFmt numFmtId="171" formatCode="_-* #,##0_-;\-* #,##0_-;_-* &quot;-&quot;??_-;_-@_-"/>
    <numFmt numFmtId="172" formatCode="#,##0_-;\ \-#,##0_-"/>
    <numFmt numFmtId="173" formatCode="mm/yyyy"/>
    <numFmt numFmtId="174" formatCode="_-* #,##0\ _€_-;\-* #,##0\ _€_-;_-* &quot;-&quot;??\ _€_-;_-@_-"/>
    <numFmt numFmtId="175" formatCode="#,##0_ ;[Red]\-#,##0\ "/>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color theme="0"/>
      <name val="Arial"/>
      <family val="2"/>
    </font>
    <font>
      <b/>
      <sz val="10"/>
      <color theme="0"/>
      <name val="Arial"/>
      <family val="2"/>
    </font>
    <font>
      <b/>
      <sz val="10"/>
      <color theme="0"/>
      <name val="Arial"/>
      <family val="2"/>
    </font>
    <font>
      <b/>
      <sz val="16"/>
      <color theme="1"/>
      <name val="Arial"/>
      <family val="2"/>
    </font>
    <font>
      <sz val="10"/>
      <color theme="1"/>
      <name val="Arial"/>
      <family val="2"/>
    </font>
    <font>
      <b/>
      <sz val="10"/>
      <color theme="1"/>
      <name val="Arial"/>
      <family val="2"/>
    </font>
    <font>
      <sz val="10"/>
      <color theme="1"/>
      <name val="Arial"/>
      <family val="2"/>
    </font>
    <font>
      <b/>
      <sz val="10"/>
      <color theme="1"/>
      <name val="Arial"/>
      <family val="2"/>
    </font>
    <font>
      <u/>
      <sz val="10"/>
      <color rgb="FFFF0000"/>
      <name val="Arial"/>
      <family val="2"/>
    </font>
    <font>
      <b/>
      <sz val="9"/>
      <color indexed="8"/>
      <name val="Arial"/>
      <family val="2"/>
    </font>
    <font>
      <sz val="8"/>
      <color indexed="8"/>
      <name val="Arial"/>
      <family val="2"/>
    </font>
    <font>
      <sz val="8"/>
      <name val="Arial"/>
      <family val="2"/>
    </font>
    <font>
      <b/>
      <sz val="10"/>
      <color indexed="10"/>
      <name val="Arial"/>
      <family val="2"/>
    </font>
    <font>
      <u/>
      <sz val="10"/>
      <color indexed="12"/>
      <name val="Arial"/>
      <family val="2"/>
    </font>
    <font>
      <b/>
      <sz val="8"/>
      <color indexed="8"/>
      <name val="Arial"/>
      <family val="2"/>
    </font>
    <font>
      <b/>
      <sz val="8"/>
      <name val="Arial"/>
      <family val="2"/>
    </font>
    <font>
      <sz val="9"/>
      <color indexed="8"/>
      <name val="Arial"/>
      <family val="2"/>
    </font>
    <font>
      <b/>
      <sz val="8"/>
      <color indexed="81"/>
      <name val="Tahoma"/>
      <family val="2"/>
    </font>
    <font>
      <sz val="8"/>
      <color indexed="81"/>
      <name val="Tahoma"/>
      <family val="2"/>
    </font>
    <font>
      <b/>
      <sz val="10"/>
      <name val="Arial"/>
      <family val="2"/>
    </font>
    <font>
      <sz val="11"/>
      <color theme="1"/>
      <name val="Arial"/>
      <family val="2"/>
    </font>
    <font>
      <b/>
      <sz val="9"/>
      <color indexed="81"/>
      <name val="Tahoma"/>
      <family val="2"/>
    </font>
    <font>
      <sz val="10"/>
      <name val="Arial"/>
      <family val="2"/>
    </font>
    <font>
      <b/>
      <sz val="11"/>
      <name val="Arial"/>
      <family val="2"/>
    </font>
    <font>
      <b/>
      <sz val="10"/>
      <color indexed="81"/>
      <name val="Tahoma"/>
      <family val="2"/>
    </font>
    <font>
      <sz val="10"/>
      <color indexed="81"/>
      <name val="Tahoma"/>
      <family val="2"/>
    </font>
    <font>
      <b/>
      <sz val="11"/>
      <color indexed="81"/>
      <name val="Tahoma"/>
      <family val="2"/>
    </font>
    <font>
      <b/>
      <sz val="12"/>
      <name val="Arial"/>
      <family val="2"/>
    </font>
    <font>
      <sz val="10"/>
      <color indexed="8"/>
      <name val="Arial"/>
      <family val="2"/>
    </font>
    <font>
      <b/>
      <sz val="11"/>
      <color theme="1"/>
      <name val="Arial"/>
      <family val="2"/>
    </font>
    <font>
      <i/>
      <sz val="10"/>
      <color theme="1"/>
      <name val="Arial"/>
      <family val="2"/>
    </font>
    <font>
      <sz val="10"/>
      <color theme="0"/>
      <name val="Arial"/>
      <family val="2"/>
    </font>
    <font>
      <sz val="10"/>
      <color theme="1" tint="0.499984740745262"/>
      <name val="Arial"/>
      <family val="2"/>
    </font>
    <font>
      <sz val="10"/>
      <color theme="3" tint="0.59999389629810485"/>
      <name val="Arial"/>
      <family val="2"/>
    </font>
    <font>
      <b/>
      <sz val="11"/>
      <color theme="1"/>
      <name val="Calibri"/>
      <family val="2"/>
      <scheme val="minor"/>
    </font>
    <font>
      <b/>
      <sz val="12"/>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name val="Arial"/>
      <family val="2"/>
    </font>
    <font>
      <b/>
      <sz val="16"/>
      <color theme="1"/>
      <name val="Calibri"/>
      <family val="2"/>
      <scheme val="minor"/>
    </font>
    <font>
      <sz val="11"/>
      <color theme="4" tint="0.59999389629810485"/>
      <name val="Calibri"/>
      <family val="2"/>
      <scheme val="minor"/>
    </font>
    <font>
      <sz val="8"/>
      <color theme="4" tint="0.59999389629810485"/>
      <name val="Calibri"/>
      <family val="2"/>
      <scheme val="minor"/>
    </font>
    <font>
      <sz val="10"/>
      <name val="Arial"/>
      <family val="2"/>
    </font>
    <font>
      <sz val="8"/>
      <color theme="3" tint="0.59999389629810485"/>
      <name val="Arial"/>
      <family val="2"/>
    </font>
    <font>
      <sz val="10"/>
      <name val="Arial"/>
      <family val="2"/>
    </font>
    <font>
      <b/>
      <sz val="14"/>
      <name val="Arial"/>
      <family val="2"/>
    </font>
    <font>
      <i/>
      <sz val="10"/>
      <name val="Arial"/>
      <family val="2"/>
    </font>
    <font>
      <sz val="18"/>
      <color rgb="FF4D4D4D"/>
      <name val="Arial"/>
      <family val="2"/>
    </font>
    <font>
      <sz val="10"/>
      <color rgb="FF4D4D4D"/>
      <name val="Arial"/>
      <family val="2"/>
    </font>
    <font>
      <sz val="11"/>
      <name val="Arial"/>
      <family val="2"/>
    </font>
    <font>
      <sz val="10"/>
      <color theme="2" tint="-0.249977111117893"/>
      <name val="Arial"/>
      <family val="2"/>
    </font>
    <font>
      <sz val="12"/>
      <color rgb="FF333333"/>
      <name val="Arial"/>
      <family val="2"/>
    </font>
    <font>
      <sz val="14"/>
      <color rgb="FF333333"/>
      <name val="Inherit"/>
    </font>
  </fonts>
  <fills count="2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rgb="FFFFFF00"/>
        <bgColor indexed="64"/>
      </patternFill>
    </fill>
    <fill>
      <patternFill patternType="solid">
        <fgColor theme="0"/>
        <bgColor theme="4" tint="0.79998168889431442"/>
      </patternFill>
    </fill>
    <fill>
      <patternFill patternType="solid">
        <fgColor theme="8" tint="0.79998168889431442"/>
        <bgColor indexed="64"/>
      </patternFill>
    </fill>
    <fill>
      <patternFill patternType="solid">
        <fgColor theme="6" tint="0.59999389629810485"/>
        <bgColor theme="4" tint="0.79998168889431442"/>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rgb="FFFFC000"/>
        <bgColor indexed="64"/>
      </patternFill>
    </fill>
    <fill>
      <patternFill patternType="solid">
        <fgColor rgb="FFFFC000"/>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79998168889431442"/>
        <bgColor theme="4" tint="0.79998168889431442"/>
      </patternFill>
    </fill>
    <fill>
      <patternFill patternType="solid">
        <fgColor theme="2" tint="-9.9978637043366805E-2"/>
        <bgColor indexed="64"/>
      </patternFill>
    </fill>
  </fills>
  <borders count="54">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right style="thin">
        <color indexed="23"/>
      </right>
      <top/>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medium">
        <color indexed="23"/>
      </left>
      <right/>
      <top style="medium">
        <color indexed="23"/>
      </top>
      <bottom style="medium">
        <color indexed="23"/>
      </bottom>
      <diagonal/>
    </border>
    <border>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top style="medium">
        <color indexed="23"/>
      </top>
      <bottom style="medium">
        <color indexed="23"/>
      </bottom>
      <diagonal/>
    </border>
    <border>
      <left/>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23"/>
      </left>
      <right/>
      <top style="medium">
        <color indexed="23"/>
      </top>
      <bottom/>
      <diagonal/>
    </border>
    <border>
      <left/>
      <right style="thin">
        <color indexed="23"/>
      </right>
      <top style="medium">
        <color indexed="23"/>
      </top>
      <bottom/>
      <diagonal/>
    </border>
    <border>
      <left style="thin">
        <color indexed="23"/>
      </left>
      <right style="thin">
        <color indexed="23"/>
      </right>
      <top style="medium">
        <color indexed="23"/>
      </top>
      <bottom/>
      <diagonal/>
    </border>
    <border>
      <left/>
      <right/>
      <top style="medium">
        <color indexed="23"/>
      </top>
      <bottom/>
      <diagonal/>
    </border>
    <border>
      <left style="thin">
        <color theme="4" tint="0.3999755851924192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tint="0.39997558519241921"/>
      </left>
      <right/>
      <top/>
      <bottom style="thin">
        <color indexed="64"/>
      </bottom>
      <diagonal/>
    </border>
    <border>
      <left/>
      <right/>
      <top/>
      <bottom style="thin">
        <color indexed="64"/>
      </bottom>
      <diagonal/>
    </border>
    <border>
      <left/>
      <right style="thin">
        <color theme="4" tint="0.39997558519241921"/>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thin">
        <color indexed="64"/>
      </top>
      <bottom/>
      <diagonal/>
    </border>
    <border>
      <left/>
      <right/>
      <top/>
      <bottom style="medium">
        <color indexed="64"/>
      </bottom>
      <diagonal/>
    </border>
    <border>
      <left/>
      <right/>
      <top/>
      <bottom style="double">
        <color indexed="64"/>
      </bottom>
      <diagonal/>
    </border>
    <border>
      <left/>
      <right/>
      <top style="thin">
        <color indexed="64"/>
      </top>
      <bottom style="medium">
        <color indexed="64"/>
      </bottom>
      <diagonal/>
    </border>
    <border>
      <left style="medium">
        <color indexed="55"/>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9" fillId="0" borderId="0"/>
    <xf numFmtId="0" fontId="21" fillId="8" borderId="4" applyProtection="0">
      <protection locked="0"/>
    </xf>
    <xf numFmtId="0" fontId="23" fillId="0" borderId="0" applyNumberFormat="0" applyFill="0" applyBorder="0" applyAlignment="0" applyProtection="0">
      <alignment vertical="top"/>
      <protection locked="0"/>
    </xf>
    <xf numFmtId="0" fontId="21" fillId="0" borderId="4"/>
    <xf numFmtId="9" fontId="32" fillId="0" borderId="0" applyFont="0" applyFill="0" applyBorder="0" applyAlignment="0" applyProtection="0"/>
    <xf numFmtId="9" fontId="9" fillId="0" borderId="0" applyFont="0" applyFill="0" applyBorder="0" applyAlignment="0" applyProtection="0"/>
    <xf numFmtId="0" fontId="8" fillId="0" borderId="0"/>
    <xf numFmtId="165" fontId="8" fillId="0" borderId="0" applyFont="0" applyFill="0" applyBorder="0" applyAlignment="0" applyProtection="0"/>
    <xf numFmtId="0" fontId="7" fillId="0" borderId="0"/>
    <xf numFmtId="43" fontId="7" fillId="0" borderId="0" applyFont="0" applyFill="0" applyBorder="0" applyAlignment="0" applyProtection="0"/>
    <xf numFmtId="165" fontId="54" fillId="0" borderId="0" applyFont="0" applyFill="0" applyBorder="0" applyAlignment="0" applyProtection="0"/>
    <xf numFmtId="164" fontId="9" fillId="0" borderId="0" applyFont="0" applyFill="0" applyBorder="0" applyAlignment="0" applyProtection="0"/>
    <xf numFmtId="164" fontId="56" fillId="0" borderId="0" applyFont="0" applyFill="0" applyBorder="0" applyAlignment="0" applyProtection="0"/>
    <xf numFmtId="0" fontId="23"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cellStyleXfs>
  <cellXfs count="539">
    <xf numFmtId="0" fontId="0" fillId="0" borderId="0" xfId="0"/>
    <xf numFmtId="3" fontId="0" fillId="0" borderId="0" xfId="0" applyNumberFormat="1"/>
    <xf numFmtId="3" fontId="9" fillId="0" borderId="0" xfId="0" applyNumberFormat="1" applyFont="1" applyFill="1"/>
    <xf numFmtId="3" fontId="0" fillId="0" borderId="0" xfId="0" applyNumberFormat="1"/>
    <xf numFmtId="3" fontId="9" fillId="0" borderId="0" xfId="0" applyNumberFormat="1" applyFont="1" applyFill="1"/>
    <xf numFmtId="3" fontId="10" fillId="2" borderId="1" xfId="0" applyNumberFormat="1" applyFont="1" applyFill="1" applyBorder="1"/>
    <xf numFmtId="3" fontId="12" fillId="2" borderId="2" xfId="0" applyNumberFormat="1" applyFont="1" applyFill="1" applyBorder="1"/>
    <xf numFmtId="3" fontId="12" fillId="2" borderId="3" xfId="0" applyNumberFormat="1" applyFont="1" applyFill="1" applyBorder="1"/>
    <xf numFmtId="3" fontId="13" fillId="3" borderId="2" xfId="0" applyNumberFormat="1" applyFont="1" applyFill="1" applyBorder="1"/>
    <xf numFmtId="3" fontId="14" fillId="3" borderId="2" xfId="0" applyNumberFormat="1" applyFont="1" applyFill="1" applyBorder="1"/>
    <xf numFmtId="3" fontId="14" fillId="3" borderId="3" xfId="0" applyNumberFormat="1" applyFont="1" applyFill="1" applyBorder="1"/>
    <xf numFmtId="3" fontId="15" fillId="0" borderId="1" xfId="0" applyNumberFormat="1" applyFont="1" applyBorder="1"/>
    <xf numFmtId="3" fontId="15" fillId="0" borderId="2" xfId="0" applyNumberFormat="1" applyFont="1" applyBorder="1"/>
    <xf numFmtId="3" fontId="14" fillId="0" borderId="2" xfId="0" applyNumberFormat="1" applyFont="1" applyBorder="1"/>
    <xf numFmtId="3" fontId="14" fillId="0" borderId="3" xfId="0" applyNumberFormat="1" applyFont="1" applyBorder="1"/>
    <xf numFmtId="3" fontId="14" fillId="3" borderId="1" xfId="0" applyNumberFormat="1" applyFont="1" applyFill="1" applyBorder="1"/>
    <xf numFmtId="3" fontId="14" fillId="0" borderId="1" xfId="0" applyNumberFormat="1" applyFont="1" applyBorder="1"/>
    <xf numFmtId="3" fontId="16" fillId="3" borderId="1" xfId="0" applyNumberFormat="1" applyFont="1" applyFill="1" applyBorder="1"/>
    <xf numFmtId="3" fontId="16" fillId="3" borderId="2" xfId="0" applyNumberFormat="1" applyFont="1" applyFill="1" applyBorder="1"/>
    <xf numFmtId="3" fontId="16" fillId="0" borderId="2" xfId="0" applyNumberFormat="1" applyFont="1" applyBorder="1"/>
    <xf numFmtId="3" fontId="16" fillId="0" borderId="3" xfId="0" applyNumberFormat="1" applyFont="1" applyBorder="1"/>
    <xf numFmtId="0" fontId="14" fillId="3" borderId="1" xfId="0" applyFont="1" applyFill="1" applyBorder="1"/>
    <xf numFmtId="0" fontId="14" fillId="0" borderId="1" xfId="0" applyFont="1" applyBorder="1"/>
    <xf numFmtId="0" fontId="16" fillId="0" borderId="1" xfId="0" applyFont="1" applyBorder="1"/>
    <xf numFmtId="3" fontId="15" fillId="3" borderId="1" xfId="0" applyNumberFormat="1" applyFont="1" applyFill="1" applyBorder="1"/>
    <xf numFmtId="3" fontId="15" fillId="3" borderId="2" xfId="0" applyNumberFormat="1" applyFont="1" applyFill="1" applyBorder="1"/>
    <xf numFmtId="3" fontId="17" fillId="3" borderId="1" xfId="0" applyNumberFormat="1" applyFont="1" applyFill="1" applyBorder="1"/>
    <xf numFmtId="3" fontId="17" fillId="0" borderId="1" xfId="0" applyNumberFormat="1" applyFont="1" applyBorder="1"/>
    <xf numFmtId="3" fontId="17" fillId="0" borderId="2" xfId="0" applyNumberFormat="1" applyFont="1" applyBorder="1"/>
    <xf numFmtId="3" fontId="18" fillId="3" borderId="2" xfId="0" applyNumberFormat="1" applyFont="1" applyFill="1" applyBorder="1"/>
    <xf numFmtId="3" fontId="14" fillId="4" borderId="2" xfId="0" applyNumberFormat="1" applyFont="1" applyFill="1" applyBorder="1"/>
    <xf numFmtId="3" fontId="11" fillId="2" borderId="1" xfId="0" applyNumberFormat="1" applyFont="1" applyFill="1" applyBorder="1"/>
    <xf numFmtId="3" fontId="15" fillId="6" borderId="2" xfId="0" applyNumberFormat="1" applyFont="1" applyFill="1" applyBorder="1"/>
    <xf numFmtId="3" fontId="11" fillId="2" borderId="2" xfId="0" applyNumberFormat="1" applyFont="1" applyFill="1" applyBorder="1"/>
    <xf numFmtId="3" fontId="16" fillId="0" borderId="2" xfId="0" applyNumberFormat="1" applyFont="1" applyFill="1" applyBorder="1"/>
    <xf numFmtId="3" fontId="14" fillId="0" borderId="2" xfId="0" applyNumberFormat="1" applyFont="1" applyFill="1" applyBorder="1"/>
    <xf numFmtId="3" fontId="14" fillId="0" borderId="3" xfId="0" applyNumberFormat="1" applyFont="1" applyFill="1" applyBorder="1"/>
    <xf numFmtId="20" fontId="16" fillId="0" borderId="1" xfId="0" applyNumberFormat="1" applyFont="1" applyFill="1" applyBorder="1"/>
    <xf numFmtId="166" fontId="14" fillId="3" borderId="2" xfId="0" applyNumberFormat="1" applyFont="1" applyFill="1" applyBorder="1" applyAlignment="1">
      <alignment horizontal="center"/>
    </xf>
    <xf numFmtId="0" fontId="9" fillId="7" borderId="0" xfId="1" applyFill="1"/>
    <xf numFmtId="0" fontId="9" fillId="7" borderId="0" xfId="1" applyFill="1" applyAlignment="1">
      <alignment horizontal="left"/>
    </xf>
    <xf numFmtId="0" fontId="9" fillId="7" borderId="0" xfId="1" applyFill="1" applyAlignment="1">
      <alignment horizontal="center"/>
    </xf>
    <xf numFmtId="0" fontId="9" fillId="7" borderId="0" xfId="1" applyFill="1" applyAlignment="1"/>
    <xf numFmtId="49" fontId="19" fillId="7" borderId="0" xfId="1" applyNumberFormat="1" applyFont="1" applyFill="1" applyAlignment="1">
      <alignment horizontal="left"/>
    </xf>
    <xf numFmtId="49" fontId="19" fillId="7" borderId="0" xfId="1" applyNumberFormat="1" applyFont="1" applyFill="1"/>
    <xf numFmtId="49" fontId="19" fillId="7" borderId="0" xfId="1" applyNumberFormat="1" applyFont="1" applyFill="1" applyAlignment="1">
      <alignment horizontal="right"/>
    </xf>
    <xf numFmtId="49" fontId="20" fillId="7" borderId="0" xfId="1" applyNumberFormat="1" applyFont="1" applyFill="1"/>
    <xf numFmtId="49" fontId="20" fillId="7" borderId="0" xfId="1" applyNumberFormat="1" applyFont="1" applyFill="1" applyAlignment="1">
      <alignment horizontal="left"/>
    </xf>
    <xf numFmtId="49" fontId="20" fillId="7" borderId="0" xfId="1" applyNumberFormat="1" applyFont="1" applyFill="1" applyAlignment="1"/>
    <xf numFmtId="0" fontId="22" fillId="7" borderId="0" xfId="1" applyFont="1" applyFill="1"/>
    <xf numFmtId="0" fontId="9" fillId="7" borderId="8" xfId="1" applyFill="1" applyBorder="1" applyAlignment="1">
      <alignment horizontal="left"/>
    </xf>
    <xf numFmtId="0" fontId="9" fillId="7" borderId="9" xfId="1" applyFill="1" applyBorder="1" applyAlignment="1">
      <alignment horizontal="center"/>
    </xf>
    <xf numFmtId="49" fontId="20" fillId="7" borderId="4" xfId="1" applyNumberFormat="1" applyFont="1" applyFill="1" applyBorder="1"/>
    <xf numFmtId="49" fontId="20" fillId="7" borderId="6" xfId="1" applyNumberFormat="1" applyFont="1" applyFill="1" applyBorder="1" applyAlignment="1">
      <alignment horizontal="center"/>
    </xf>
    <xf numFmtId="0" fontId="9" fillId="7" borderId="10" xfId="1" applyFill="1" applyBorder="1" applyAlignment="1">
      <alignment horizontal="left"/>
    </xf>
    <xf numFmtId="0" fontId="9" fillId="7" borderId="11" xfId="1" applyFill="1" applyBorder="1" applyAlignment="1">
      <alignment horizontal="center"/>
    </xf>
    <xf numFmtId="1" fontId="20" fillId="7" borderId="0" xfId="1" applyNumberFormat="1" applyFont="1" applyFill="1"/>
    <xf numFmtId="49" fontId="20" fillId="7" borderId="5" xfId="1" applyNumberFormat="1" applyFont="1" applyFill="1" applyBorder="1" applyAlignment="1">
      <alignment horizontal="left"/>
    </xf>
    <xf numFmtId="0" fontId="9" fillId="7" borderId="7" xfId="1" applyFill="1" applyBorder="1" applyAlignment="1">
      <alignment horizontal="center"/>
    </xf>
    <xf numFmtId="167" fontId="21" fillId="8" borderId="4" xfId="2" applyNumberFormat="1" applyProtection="1">
      <protection locked="0"/>
    </xf>
    <xf numFmtId="49" fontId="20" fillId="7" borderId="7" xfId="1" applyNumberFormat="1" applyFont="1" applyFill="1" applyBorder="1" applyAlignment="1">
      <alignment horizontal="center"/>
    </xf>
    <xf numFmtId="49" fontId="24" fillId="7" borderId="5" xfId="1" applyNumberFormat="1" applyFont="1" applyFill="1" applyBorder="1" applyAlignment="1">
      <alignment horizontal="left"/>
    </xf>
    <xf numFmtId="167" fontId="25" fillId="8" borderId="4" xfId="2" applyNumberFormat="1" applyFont="1" applyProtection="1"/>
    <xf numFmtId="1" fontId="20" fillId="7" borderId="7" xfId="1" applyNumberFormat="1" applyFont="1" applyFill="1" applyBorder="1" applyAlignment="1">
      <alignment horizontal="center"/>
    </xf>
    <xf numFmtId="49" fontId="20" fillId="7" borderId="7" xfId="1" quotePrefix="1" applyNumberFormat="1" applyFont="1" applyFill="1" applyBorder="1" applyAlignment="1">
      <alignment horizontal="center"/>
    </xf>
    <xf numFmtId="3" fontId="21" fillId="8" borderId="4" xfId="2" applyNumberFormat="1" applyProtection="1">
      <protection locked="0"/>
    </xf>
    <xf numFmtId="3" fontId="21" fillId="8" borderId="4" xfId="2" applyNumberFormat="1" applyAlignment="1" applyProtection="1">
      <alignment horizontal="right"/>
      <protection locked="0"/>
    </xf>
    <xf numFmtId="49" fontId="26" fillId="7" borderId="0" xfId="1" applyNumberFormat="1" applyFont="1" applyFill="1" applyAlignment="1">
      <alignment horizontal="left"/>
    </xf>
    <xf numFmtId="49" fontId="26" fillId="7" borderId="0" xfId="1" applyNumberFormat="1" applyFont="1" applyFill="1"/>
    <xf numFmtId="49" fontId="26" fillId="7" borderId="0" xfId="1" applyNumberFormat="1" applyFont="1" applyFill="1" applyAlignment="1"/>
    <xf numFmtId="0" fontId="21" fillId="7" borderId="0" xfId="1" applyFont="1" applyFill="1"/>
    <xf numFmtId="49" fontId="19" fillId="7" borderId="0" xfId="1" applyNumberFormat="1" applyFont="1" applyFill="1" applyAlignment="1"/>
    <xf numFmtId="0" fontId="21" fillId="8" borderId="5" xfId="2" applyBorder="1" applyAlignment="1" applyProtection="1">
      <alignment horizontal="right"/>
      <protection locked="0"/>
    </xf>
    <xf numFmtId="49" fontId="24" fillId="7" borderId="0" xfId="1" applyNumberFormat="1" applyFont="1" applyFill="1" applyAlignment="1"/>
    <xf numFmtId="49" fontId="20" fillId="7" borderId="0" xfId="1" applyNumberFormat="1" applyFont="1" applyFill="1" applyAlignment="1">
      <alignment horizontal="center"/>
    </xf>
    <xf numFmtId="3" fontId="9" fillId="7" borderId="0" xfId="1" applyNumberFormat="1" applyFill="1"/>
    <xf numFmtId="0" fontId="25" fillId="7" borderId="0" xfId="1" applyFont="1" applyFill="1"/>
    <xf numFmtId="49" fontId="20" fillId="7" borderId="0" xfId="1" quotePrefix="1" applyNumberFormat="1" applyFont="1" applyFill="1" applyAlignment="1">
      <alignment horizontal="center"/>
    </xf>
    <xf numFmtId="49" fontId="20" fillId="7" borderId="13" xfId="1" applyNumberFormat="1" applyFont="1" applyFill="1" applyBorder="1" applyAlignment="1">
      <alignment horizontal="center"/>
    </xf>
    <xf numFmtId="0" fontId="29" fillId="7" borderId="0" xfId="1" applyFont="1" applyFill="1"/>
    <xf numFmtId="0" fontId="21" fillId="8" borderId="4" xfId="2" applyFont="1" applyAlignment="1" applyProtection="1">
      <alignment horizontal="right"/>
      <protection locked="0"/>
    </xf>
    <xf numFmtId="49" fontId="20" fillId="7" borderId="4" xfId="1" applyNumberFormat="1" applyFont="1" applyFill="1" applyBorder="1" applyAlignment="1">
      <alignment horizontal="left" vertical="top"/>
    </xf>
    <xf numFmtId="167" fontId="21" fillId="8" borderId="4" xfId="2" applyNumberFormat="1" applyFont="1" applyProtection="1">
      <protection locked="0"/>
    </xf>
    <xf numFmtId="0" fontId="21" fillId="8" borderId="4" xfId="2" applyProtection="1">
      <protection locked="0"/>
    </xf>
    <xf numFmtId="167" fontId="21" fillId="8" borderId="15" xfId="2" applyNumberFormat="1" applyBorder="1" applyProtection="1">
      <protection locked="0"/>
    </xf>
    <xf numFmtId="0" fontId="21" fillId="8" borderId="15" xfId="2" applyBorder="1" applyProtection="1">
      <protection locked="0"/>
    </xf>
    <xf numFmtId="167" fontId="25" fillId="8" borderId="21" xfId="2" applyNumberFormat="1" applyFont="1" applyBorder="1" applyProtection="1"/>
    <xf numFmtId="167" fontId="25" fillId="8" borderId="21" xfId="2" applyNumberFormat="1" applyFont="1" applyFill="1" applyBorder="1" applyAlignment="1" applyProtection="1">
      <alignment horizontal="right"/>
    </xf>
    <xf numFmtId="167" fontId="25" fillId="8" borderId="24" xfId="2" applyNumberFormat="1" applyFont="1" applyFill="1" applyBorder="1" applyAlignment="1" applyProtection="1">
      <alignment horizontal="right"/>
      <protection locked="0"/>
    </xf>
    <xf numFmtId="0" fontId="21" fillId="8" borderId="5" xfId="2" applyFont="1" applyBorder="1" applyAlignment="1" applyProtection="1">
      <alignment horizontal="center"/>
      <protection locked="0"/>
    </xf>
    <xf numFmtId="167" fontId="21" fillId="8" borderId="4" xfId="2" applyNumberFormat="1" applyFont="1" applyAlignment="1" applyProtection="1">
      <alignment horizontal="right"/>
      <protection locked="0"/>
    </xf>
    <xf numFmtId="167" fontId="25" fillId="8" borderId="21" xfId="2" applyNumberFormat="1" applyFont="1" applyBorder="1" applyAlignment="1" applyProtection="1">
      <alignment horizontal="right"/>
    </xf>
    <xf numFmtId="167" fontId="25" fillId="8" borderId="24" xfId="2" applyNumberFormat="1" applyFont="1" applyBorder="1" applyAlignment="1" applyProtection="1">
      <alignment horizontal="right"/>
    </xf>
    <xf numFmtId="0" fontId="21" fillId="8" borderId="17" xfId="2" applyFont="1" applyBorder="1" applyProtection="1">
      <protection locked="0"/>
    </xf>
    <xf numFmtId="0" fontId="21" fillId="9" borderId="16" xfId="2" applyFont="1" applyFill="1" applyBorder="1" applyAlignment="1" applyProtection="1">
      <alignment horizontal="center"/>
    </xf>
    <xf numFmtId="0" fontId="21" fillId="8" borderId="17" xfId="2" applyFont="1" applyBorder="1" applyAlignment="1" applyProtection="1">
      <alignment horizontal="right"/>
      <protection locked="0"/>
    </xf>
    <xf numFmtId="167" fontId="21" fillId="8" borderId="17" xfId="2" applyNumberFormat="1" applyFont="1" applyBorder="1" applyAlignment="1" applyProtection="1">
      <alignment horizontal="right"/>
      <protection locked="0"/>
    </xf>
    <xf numFmtId="167" fontId="21" fillId="8" borderId="21" xfId="2" applyNumberFormat="1" applyFont="1" applyBorder="1" applyProtection="1">
      <protection locked="0"/>
    </xf>
    <xf numFmtId="0" fontId="9" fillId="7" borderId="0" xfId="1" quotePrefix="1" applyFont="1" applyFill="1"/>
    <xf numFmtId="0" fontId="9" fillId="7" borderId="0" xfId="1" applyFont="1" applyFill="1"/>
    <xf numFmtId="166" fontId="14" fillId="4" borderId="2" xfId="0" applyNumberFormat="1" applyFont="1" applyFill="1" applyBorder="1" applyAlignment="1">
      <alignment horizontal="center"/>
    </xf>
    <xf numFmtId="3" fontId="29" fillId="5" borderId="0" xfId="0" applyNumberFormat="1" applyFont="1" applyFill="1"/>
    <xf numFmtId="3" fontId="29" fillId="0" borderId="0" xfId="0" applyNumberFormat="1" applyFont="1"/>
    <xf numFmtId="3" fontId="33" fillId="0" borderId="0" xfId="0" applyNumberFormat="1" applyFont="1"/>
    <xf numFmtId="3" fontId="9" fillId="0" borderId="0" xfId="0" applyNumberFormat="1" applyFont="1"/>
    <xf numFmtId="3" fontId="14" fillId="0" borderId="1" xfId="0" applyNumberFormat="1" applyFont="1" applyFill="1" applyBorder="1"/>
    <xf numFmtId="3" fontId="14" fillId="11" borderId="1" xfId="0" applyNumberFormat="1" applyFont="1" applyFill="1" applyBorder="1"/>
    <xf numFmtId="3" fontId="14" fillId="6" borderId="1" xfId="0" applyNumberFormat="1" applyFont="1" applyFill="1" applyBorder="1"/>
    <xf numFmtId="3" fontId="0" fillId="0" borderId="0" xfId="0" applyNumberFormat="1" applyFill="1"/>
    <xf numFmtId="9" fontId="17" fillId="3" borderId="2" xfId="5" applyFont="1" applyFill="1" applyBorder="1"/>
    <xf numFmtId="3" fontId="14" fillId="12" borderId="1" xfId="0" applyNumberFormat="1" applyFont="1" applyFill="1" applyBorder="1"/>
    <xf numFmtId="3" fontId="14" fillId="12" borderId="2" xfId="0" applyNumberFormat="1" applyFont="1" applyFill="1" applyBorder="1"/>
    <xf numFmtId="3" fontId="14" fillId="12" borderId="3" xfId="0" applyNumberFormat="1" applyFont="1" applyFill="1" applyBorder="1"/>
    <xf numFmtId="9" fontId="14" fillId="0" borderId="2" xfId="5" applyFont="1" applyFill="1" applyBorder="1"/>
    <xf numFmtId="3" fontId="14" fillId="0" borderId="1" xfId="0" applyNumberFormat="1" applyFont="1" applyFill="1" applyBorder="1" applyAlignment="1">
      <alignment horizontal="left" indent="1"/>
    </xf>
    <xf numFmtId="9" fontId="14" fillId="10" borderId="2" xfId="5" applyFont="1" applyFill="1" applyBorder="1"/>
    <xf numFmtId="3" fontId="30" fillId="3" borderId="1" xfId="0" applyNumberFormat="1" applyFont="1" applyFill="1" applyBorder="1" applyAlignment="1">
      <alignment horizontal="left" indent="1"/>
    </xf>
    <xf numFmtId="20" fontId="14" fillId="0" borderId="1" xfId="0" applyNumberFormat="1" applyFont="1" applyFill="1" applyBorder="1"/>
    <xf numFmtId="49" fontId="20" fillId="7" borderId="18" xfId="1" applyNumberFormat="1" applyFont="1" applyFill="1" applyBorder="1"/>
    <xf numFmtId="49" fontId="20" fillId="7" borderId="12" xfId="1" applyNumberFormat="1" applyFont="1" applyFill="1" applyBorder="1" applyAlignment="1">
      <alignment horizontal="center"/>
    </xf>
    <xf numFmtId="0" fontId="9" fillId="7" borderId="36" xfId="1" applyFill="1" applyBorder="1" applyAlignment="1"/>
    <xf numFmtId="170" fontId="21" fillId="8" borderId="18" xfId="2" applyNumberFormat="1" applyBorder="1" applyAlignment="1" applyProtection="1">
      <alignment horizontal="center"/>
      <protection locked="0"/>
    </xf>
    <xf numFmtId="0" fontId="21" fillId="8" borderId="5" xfId="2" applyBorder="1" applyAlignment="1" applyProtection="1">
      <alignment horizontal="center"/>
      <protection locked="0"/>
    </xf>
    <xf numFmtId="0" fontId="21" fillId="8" borderId="18" xfId="2" applyBorder="1" applyAlignment="1" applyProtection="1">
      <alignment horizontal="center"/>
      <protection locked="0"/>
    </xf>
    <xf numFmtId="0" fontId="21" fillId="10" borderId="18" xfId="2" applyFill="1" applyBorder="1" applyAlignment="1" applyProtection="1">
      <alignment horizontal="center"/>
      <protection locked="0"/>
    </xf>
    <xf numFmtId="170" fontId="21" fillId="10" borderId="18" xfId="2" applyNumberFormat="1" applyFill="1" applyBorder="1" applyAlignment="1" applyProtection="1">
      <alignment horizontal="center"/>
      <protection locked="0"/>
    </xf>
    <xf numFmtId="3" fontId="29" fillId="10" borderId="0" xfId="0" applyNumberFormat="1" applyFont="1" applyFill="1"/>
    <xf numFmtId="3" fontId="0" fillId="10" borderId="0" xfId="0" applyNumberFormat="1" applyFill="1"/>
    <xf numFmtId="9" fontId="15" fillId="10" borderId="2" xfId="5" applyFont="1" applyFill="1" applyBorder="1"/>
    <xf numFmtId="3" fontId="14" fillId="14" borderId="1" xfId="0" applyNumberFormat="1" applyFont="1" applyFill="1" applyBorder="1"/>
    <xf numFmtId="3" fontId="14" fillId="14" borderId="2" xfId="0" applyNumberFormat="1" applyFont="1" applyFill="1" applyBorder="1"/>
    <xf numFmtId="3" fontId="15" fillId="14" borderId="1" xfId="0" applyNumberFormat="1" applyFont="1" applyFill="1" applyBorder="1"/>
    <xf numFmtId="3" fontId="15" fillId="14" borderId="2" xfId="0" applyNumberFormat="1" applyFont="1" applyFill="1" applyBorder="1"/>
    <xf numFmtId="3" fontId="15" fillId="14" borderId="3" xfId="0" applyNumberFormat="1" applyFont="1" applyFill="1" applyBorder="1"/>
    <xf numFmtId="3" fontId="16" fillId="14" borderId="2" xfId="0" applyNumberFormat="1" applyFont="1" applyFill="1" applyBorder="1"/>
    <xf numFmtId="3" fontId="16" fillId="15" borderId="2" xfId="0" applyNumberFormat="1" applyFont="1" applyFill="1" applyBorder="1"/>
    <xf numFmtId="3" fontId="29" fillId="14" borderId="0" xfId="0" applyNumberFormat="1" applyFont="1" applyFill="1"/>
    <xf numFmtId="3" fontId="14" fillId="16" borderId="1" xfId="0" applyNumberFormat="1" applyFont="1" applyFill="1" applyBorder="1"/>
    <xf numFmtId="3" fontId="14" fillId="16" borderId="2" xfId="0" applyNumberFormat="1" applyFont="1" applyFill="1" applyBorder="1"/>
    <xf numFmtId="0" fontId="14" fillId="16" borderId="1" xfId="0" applyFont="1" applyFill="1" applyBorder="1"/>
    <xf numFmtId="3" fontId="15" fillId="13" borderId="1" xfId="0" applyNumberFormat="1" applyFont="1" applyFill="1" applyBorder="1"/>
    <xf numFmtId="3" fontId="15" fillId="13" borderId="2" xfId="0" applyNumberFormat="1" applyFont="1" applyFill="1" applyBorder="1"/>
    <xf numFmtId="3" fontId="39" fillId="13" borderId="1" xfId="0" applyNumberFormat="1" applyFont="1" applyFill="1" applyBorder="1"/>
    <xf numFmtId="3" fontId="39" fillId="13" borderId="2" xfId="0" applyNumberFormat="1" applyFont="1" applyFill="1" applyBorder="1"/>
    <xf numFmtId="0" fontId="14" fillId="15" borderId="1" xfId="0" applyFont="1" applyFill="1" applyBorder="1"/>
    <xf numFmtId="3" fontId="14" fillId="15" borderId="2" xfId="0" applyNumberFormat="1" applyFont="1" applyFill="1" applyBorder="1"/>
    <xf numFmtId="0" fontId="21" fillId="8" borderId="4" xfId="2" applyProtection="1">
      <protection locked="0"/>
    </xf>
    <xf numFmtId="0" fontId="9" fillId="7" borderId="7" xfId="1" applyFill="1" applyBorder="1" applyAlignment="1">
      <alignment horizontal="center"/>
    </xf>
    <xf numFmtId="49" fontId="19" fillId="7" borderId="0" xfId="1" applyNumberFormat="1" applyFont="1" applyFill="1" applyAlignment="1"/>
    <xf numFmtId="49" fontId="20" fillId="7" borderId="0" xfId="1" applyNumberFormat="1" applyFont="1" applyFill="1" applyAlignment="1"/>
    <xf numFmtId="49" fontId="24" fillId="7" borderId="0" xfId="1" applyNumberFormat="1" applyFont="1" applyFill="1" applyAlignment="1"/>
    <xf numFmtId="0" fontId="9" fillId="7" borderId="0" xfId="1" applyFill="1" applyAlignment="1"/>
    <xf numFmtId="167" fontId="21" fillId="8" borderId="4" xfId="2" applyNumberFormat="1" applyProtection="1">
      <protection locked="0"/>
    </xf>
    <xf numFmtId="0" fontId="21" fillId="8" borderId="15" xfId="2" applyBorder="1" applyProtection="1">
      <protection locked="0"/>
    </xf>
    <xf numFmtId="167" fontId="21" fillId="8" borderId="15" xfId="2" applyNumberFormat="1" applyBorder="1" applyProtection="1">
      <protection locked="0"/>
    </xf>
    <xf numFmtId="167" fontId="21" fillId="8" borderId="4" xfId="2" applyNumberFormat="1" applyFont="1" applyProtection="1">
      <protection locked="0"/>
    </xf>
    <xf numFmtId="0" fontId="21" fillId="9" borderId="16" xfId="2" applyFont="1" applyFill="1" applyBorder="1" applyAlignment="1" applyProtection="1">
      <alignment horizontal="center"/>
    </xf>
    <xf numFmtId="9" fontId="14" fillId="17" borderId="2" xfId="5" applyFont="1" applyFill="1" applyBorder="1"/>
    <xf numFmtId="9" fontId="15" fillId="18" borderId="2" xfId="5" applyFont="1" applyFill="1" applyBorder="1"/>
    <xf numFmtId="3" fontId="15" fillId="10" borderId="2" xfId="0" applyNumberFormat="1" applyFont="1" applyFill="1" applyBorder="1"/>
    <xf numFmtId="3" fontId="14" fillId="3" borderId="1" xfId="0" applyNumberFormat="1" applyFont="1" applyFill="1" applyBorder="1" applyAlignment="1">
      <alignment horizontal="left" indent="1"/>
    </xf>
    <xf numFmtId="3" fontId="14" fillId="0" borderId="1" xfId="0" applyNumberFormat="1" applyFont="1" applyBorder="1" applyAlignment="1">
      <alignment horizontal="left" indent="1"/>
    </xf>
    <xf numFmtId="3" fontId="16" fillId="3" borderId="1" xfId="0" applyNumberFormat="1" applyFont="1" applyFill="1" applyBorder="1" applyAlignment="1">
      <alignment horizontal="left" indent="1"/>
    </xf>
    <xf numFmtId="3" fontId="40" fillId="0" borderId="1" xfId="0" applyNumberFormat="1" applyFont="1" applyFill="1" applyBorder="1" applyAlignment="1">
      <alignment horizontal="left" indent="1"/>
    </xf>
    <xf numFmtId="0" fontId="14" fillId="3" borderId="1" xfId="0" applyFont="1" applyFill="1" applyBorder="1" applyAlignment="1">
      <alignment horizontal="left" indent="1"/>
    </xf>
    <xf numFmtId="0" fontId="14" fillId="0" borderId="1" xfId="0" applyFont="1" applyBorder="1" applyAlignment="1">
      <alignment horizontal="left" indent="1"/>
    </xf>
    <xf numFmtId="0" fontId="16" fillId="0" borderId="1" xfId="0" applyFont="1" applyBorder="1" applyAlignment="1">
      <alignment horizontal="left" indent="1"/>
    </xf>
    <xf numFmtId="3" fontId="40" fillId="16" borderId="1" xfId="0" applyNumberFormat="1" applyFont="1" applyFill="1" applyBorder="1" applyAlignment="1">
      <alignment horizontal="left" indent="1"/>
    </xf>
    <xf numFmtId="3" fontId="15" fillId="14" borderId="1" xfId="0" applyNumberFormat="1" applyFont="1" applyFill="1" applyBorder="1" applyAlignment="1">
      <alignment horizontal="left" indent="1"/>
    </xf>
    <xf numFmtId="3" fontId="15" fillId="0" borderId="1" xfId="0" applyNumberFormat="1" applyFont="1" applyBorder="1" applyAlignment="1">
      <alignment horizontal="left" indent="1"/>
    </xf>
    <xf numFmtId="3" fontId="14" fillId="11" borderId="1" xfId="0" applyNumberFormat="1" applyFont="1" applyFill="1" applyBorder="1" applyAlignment="1">
      <alignment horizontal="left" indent="1"/>
    </xf>
    <xf numFmtId="3" fontId="14" fillId="6" borderId="1" xfId="0" applyNumberFormat="1" applyFont="1" applyFill="1" applyBorder="1" applyAlignment="1">
      <alignment horizontal="left" indent="1"/>
    </xf>
    <xf numFmtId="3" fontId="14" fillId="12" borderId="1" xfId="0" applyNumberFormat="1" applyFont="1" applyFill="1" applyBorder="1" applyAlignment="1">
      <alignment horizontal="left" indent="1"/>
    </xf>
    <xf numFmtId="0" fontId="40" fillId="16" borderId="1" xfId="0" applyFont="1" applyFill="1" applyBorder="1" applyAlignment="1">
      <alignment horizontal="left" indent="1"/>
    </xf>
    <xf numFmtId="0" fontId="40" fillId="15" borderId="1" xfId="0" applyFont="1" applyFill="1" applyBorder="1" applyAlignment="1">
      <alignment horizontal="left" indent="1"/>
    </xf>
    <xf numFmtId="3" fontId="11" fillId="2" borderId="3" xfId="0" applyNumberFormat="1" applyFont="1" applyFill="1" applyBorder="1"/>
    <xf numFmtId="9" fontId="14" fillId="17" borderId="2" xfId="6" applyFont="1" applyFill="1" applyBorder="1"/>
    <xf numFmtId="9" fontId="14" fillId="10" borderId="2" xfId="6" applyFont="1" applyFill="1" applyBorder="1"/>
    <xf numFmtId="3" fontId="14" fillId="16" borderId="1" xfId="0" applyNumberFormat="1" applyFont="1" applyFill="1" applyBorder="1" applyAlignment="1">
      <alignment horizontal="left" indent="1"/>
    </xf>
    <xf numFmtId="9" fontId="15" fillId="18" borderId="2" xfId="6" applyFont="1" applyFill="1" applyBorder="1"/>
    <xf numFmtId="3" fontId="40" fillId="3" borderId="1" xfId="0" applyNumberFormat="1" applyFont="1" applyFill="1" applyBorder="1"/>
    <xf numFmtId="3" fontId="40" fillId="0" borderId="1" xfId="0" applyNumberFormat="1" applyFont="1" applyBorder="1"/>
    <xf numFmtId="3" fontId="15" fillId="3" borderId="3" xfId="0" applyNumberFormat="1" applyFont="1" applyFill="1" applyBorder="1" applyAlignment="1">
      <alignment horizontal="left" indent="1"/>
    </xf>
    <xf numFmtId="3" fontId="29" fillId="0" borderId="0" xfId="0" applyNumberFormat="1" applyFont="1" applyAlignment="1">
      <alignment horizontal="left" indent="1"/>
    </xf>
    <xf numFmtId="3" fontId="15" fillId="19" borderId="1" xfId="0" applyNumberFormat="1" applyFont="1" applyFill="1" applyBorder="1" applyAlignment="1">
      <alignment horizontal="left" indent="2"/>
    </xf>
    <xf numFmtId="3" fontId="14" fillId="19" borderId="2" xfId="0" applyNumberFormat="1" applyFont="1" applyFill="1" applyBorder="1"/>
    <xf numFmtId="0" fontId="15" fillId="20" borderId="1" xfId="0" applyFont="1" applyFill="1" applyBorder="1" applyAlignment="1">
      <alignment horizontal="left" indent="2"/>
    </xf>
    <xf numFmtId="3" fontId="14" fillId="20" borderId="2" xfId="0" applyNumberFormat="1" applyFont="1" applyFill="1" applyBorder="1"/>
    <xf numFmtId="3" fontId="41" fillId="0" borderId="2" xfId="0" applyNumberFormat="1" applyFont="1" applyBorder="1"/>
    <xf numFmtId="9" fontId="41" fillId="0" borderId="2" xfId="5" applyFont="1" applyBorder="1"/>
    <xf numFmtId="3" fontId="42" fillId="0" borderId="2" xfId="0" applyNumberFormat="1" applyFont="1" applyBorder="1"/>
    <xf numFmtId="9" fontId="42" fillId="0" borderId="2" xfId="5" applyFont="1" applyBorder="1"/>
    <xf numFmtId="166" fontId="14" fillId="0" borderId="2" xfId="0" applyNumberFormat="1" applyFont="1" applyFill="1" applyBorder="1" applyAlignment="1">
      <alignment horizontal="center"/>
    </xf>
    <xf numFmtId="166" fontId="41" fillId="0" borderId="2" xfId="0" applyNumberFormat="1" applyFont="1" applyFill="1" applyBorder="1" applyAlignment="1">
      <alignment horizontal="center"/>
    </xf>
    <xf numFmtId="3" fontId="43" fillId="0" borderId="0" xfId="0" applyNumberFormat="1" applyFont="1"/>
    <xf numFmtId="0" fontId="45" fillId="0" borderId="0" xfId="7" applyFont="1"/>
    <xf numFmtId="0" fontId="8" fillId="0" borderId="0" xfId="7"/>
    <xf numFmtId="171" fontId="0" fillId="0" borderId="0" xfId="8" applyNumberFormat="1" applyFont="1"/>
    <xf numFmtId="0" fontId="8" fillId="0" borderId="0" xfId="7" applyAlignment="1">
      <alignment horizontal="left" indent="1"/>
    </xf>
    <xf numFmtId="0" fontId="8" fillId="0" borderId="0" xfId="7" quotePrefix="1" applyAlignment="1">
      <alignment horizontal="left"/>
    </xf>
    <xf numFmtId="0" fontId="46" fillId="0" borderId="0" xfId="9" applyFont="1"/>
    <xf numFmtId="0" fontId="7" fillId="0" borderId="0" xfId="9"/>
    <xf numFmtId="0" fontId="44" fillId="0" borderId="0" xfId="9" applyFont="1"/>
    <xf numFmtId="14" fontId="7" fillId="0" borderId="0" xfId="9" applyNumberFormat="1"/>
    <xf numFmtId="0" fontId="9" fillId="0" borderId="0" xfId="0" applyFont="1"/>
    <xf numFmtId="0" fontId="29" fillId="0" borderId="0" xfId="0" applyFont="1"/>
    <xf numFmtId="0" fontId="9" fillId="0" borderId="0" xfId="0" applyFont="1" applyAlignment="1">
      <alignment horizontal="left" indent="1"/>
    </xf>
    <xf numFmtId="0" fontId="9" fillId="0" borderId="0" xfId="0" applyFont="1" applyAlignment="1">
      <alignment horizontal="center"/>
    </xf>
    <xf numFmtId="0" fontId="0" fillId="0" borderId="0" xfId="0" applyAlignment="1">
      <alignment horizontal="center"/>
    </xf>
    <xf numFmtId="0" fontId="0" fillId="0" borderId="0" xfId="0" applyFont="1" applyAlignment="1">
      <alignment horizontal="center"/>
    </xf>
    <xf numFmtId="0" fontId="0" fillId="0" borderId="0" xfId="0" applyAlignment="1">
      <alignment horizontal="left" indent="1"/>
    </xf>
    <xf numFmtId="0" fontId="6" fillId="0" borderId="0" xfId="7" applyFont="1"/>
    <xf numFmtId="0" fontId="48" fillId="0" borderId="0" xfId="7" applyFont="1"/>
    <xf numFmtId="0" fontId="6" fillId="0" borderId="0" xfId="7" quotePrefix="1" applyFont="1" applyAlignment="1">
      <alignment horizontal="left"/>
    </xf>
    <xf numFmtId="0" fontId="6" fillId="0" borderId="0" xfId="7" applyFont="1" applyAlignment="1">
      <alignment horizontal="left" indent="1"/>
    </xf>
    <xf numFmtId="0" fontId="37" fillId="0" borderId="0" xfId="0" applyFont="1"/>
    <xf numFmtId="3" fontId="9" fillId="0" borderId="0" xfId="0" applyNumberFormat="1" applyFont="1" applyAlignment="1">
      <alignment horizontal="left" indent="1"/>
    </xf>
    <xf numFmtId="0" fontId="9" fillId="0" borderId="0" xfId="0" applyFont="1" applyAlignment="1">
      <alignment horizontal="center"/>
    </xf>
    <xf numFmtId="0" fontId="49" fillId="0" borderId="0" xfId="7" applyFont="1"/>
    <xf numFmtId="0" fontId="49" fillId="0" borderId="0" xfId="7" applyFont="1" applyAlignment="1">
      <alignment horizontal="right"/>
    </xf>
    <xf numFmtId="171" fontId="50" fillId="0" borderId="0" xfId="8" applyNumberFormat="1" applyFont="1"/>
    <xf numFmtId="9" fontId="49" fillId="0" borderId="0" xfId="7" applyNumberFormat="1" applyFont="1" applyAlignment="1">
      <alignment horizontal="right"/>
    </xf>
    <xf numFmtId="9" fontId="45" fillId="0" borderId="0" xfId="7" applyNumberFormat="1" applyFont="1" applyFill="1"/>
    <xf numFmtId="9" fontId="49" fillId="0" borderId="0" xfId="7" applyNumberFormat="1" applyFont="1"/>
    <xf numFmtId="9" fontId="49" fillId="0" borderId="0" xfId="7" quotePrefix="1" applyNumberFormat="1" applyFont="1" applyAlignment="1">
      <alignment horizontal="left"/>
    </xf>
    <xf numFmtId="0" fontId="49" fillId="0" borderId="0" xfId="7" applyFont="1" applyAlignment="1">
      <alignment wrapText="1"/>
    </xf>
    <xf numFmtId="0" fontId="45" fillId="0" borderId="0" xfId="7" applyFont="1" applyAlignment="1">
      <alignment horizontal="left" wrapText="1"/>
    </xf>
    <xf numFmtId="0" fontId="51" fillId="0" borderId="0" xfId="7" applyFont="1"/>
    <xf numFmtId="0" fontId="45" fillId="0" borderId="38" xfId="7" applyFont="1" applyBorder="1" applyAlignment="1">
      <alignment horizontal="left" wrapText="1"/>
    </xf>
    <xf numFmtId="0" fontId="45" fillId="0" borderId="39" xfId="7" applyFont="1" applyBorder="1" applyAlignment="1">
      <alignment horizontal="left" wrapText="1"/>
    </xf>
    <xf numFmtId="0" fontId="45" fillId="0" borderId="40" xfId="7" applyFont="1" applyBorder="1" applyAlignment="1">
      <alignment wrapText="1"/>
    </xf>
    <xf numFmtId="0" fontId="45" fillId="0" borderId="0" xfId="7" applyFont="1" applyBorder="1" applyAlignment="1">
      <alignment wrapText="1"/>
    </xf>
    <xf numFmtId="0" fontId="45" fillId="0" borderId="38" xfId="7" applyFont="1" applyBorder="1" applyAlignment="1">
      <alignment wrapText="1"/>
    </xf>
    <xf numFmtId="0" fontId="45" fillId="0" borderId="38" xfId="7" applyFont="1" applyBorder="1"/>
    <xf numFmtId="3" fontId="52" fillId="0" borderId="0" xfId="7" applyNumberFormat="1" applyFont="1"/>
    <xf numFmtId="3" fontId="53" fillId="0" borderId="0" xfId="9" applyNumberFormat="1" applyFont="1"/>
    <xf numFmtId="0" fontId="44" fillId="0" borderId="0" xfId="0" applyFont="1"/>
    <xf numFmtId="0" fontId="0" fillId="0" borderId="37" xfId="0" applyBorder="1"/>
    <xf numFmtId="171" fontId="0" fillId="0" borderId="37" xfId="11" applyNumberFormat="1" applyFont="1" applyBorder="1"/>
    <xf numFmtId="0" fontId="9" fillId="0" borderId="37" xfId="0" applyFont="1" applyBorder="1"/>
    <xf numFmtId="0" fontId="0" fillId="0" borderId="0" xfId="0" applyAlignment="1">
      <alignment horizontal="left" wrapText="1" indent="1"/>
    </xf>
    <xf numFmtId="0" fontId="0" fillId="0" borderId="0" xfId="0" applyAlignment="1">
      <alignment horizontal="left" vertical="top" wrapText="1" indent="1"/>
    </xf>
    <xf numFmtId="3" fontId="53" fillId="0" borderId="0" xfId="7" applyNumberFormat="1" applyFont="1"/>
    <xf numFmtId="3" fontId="55" fillId="0" borderId="0" xfId="0" applyNumberFormat="1" applyFont="1" applyAlignment="1">
      <alignment horizontal="left" indent="1"/>
    </xf>
    <xf numFmtId="0" fontId="9" fillId="0" borderId="0" xfId="0" applyFont="1" applyAlignment="1">
      <alignment horizontal="center"/>
    </xf>
    <xf numFmtId="0" fontId="57" fillId="0" borderId="0" xfId="0" applyFont="1"/>
    <xf numFmtId="9" fontId="29" fillId="0" borderId="0" xfId="0" applyNumberFormat="1" applyFont="1" applyAlignment="1">
      <alignment horizontal="center"/>
    </xf>
    <xf numFmtId="9" fontId="0" fillId="0" borderId="0" xfId="0" applyNumberFormat="1" applyAlignment="1">
      <alignment horizontal="center"/>
    </xf>
    <xf numFmtId="0" fontId="0" fillId="0" borderId="0" xfId="0" applyBorder="1"/>
    <xf numFmtId="0" fontId="29" fillId="0" borderId="0" xfId="0" applyFont="1" applyBorder="1" applyAlignment="1">
      <alignment horizontal="center"/>
    </xf>
    <xf numFmtId="0" fontId="0" fillId="0" borderId="36" xfId="0" applyBorder="1"/>
    <xf numFmtId="0" fontId="0" fillId="0" borderId="34" xfId="0" applyBorder="1"/>
    <xf numFmtId="0" fontId="0" fillId="0" borderId="34" xfId="0" applyBorder="1" applyAlignment="1">
      <alignment horizontal="center"/>
    </xf>
    <xf numFmtId="0" fontId="29" fillId="0" borderId="34" xfId="0" applyFont="1" applyBorder="1" applyAlignment="1">
      <alignment horizontal="center"/>
    </xf>
    <xf numFmtId="0" fontId="58" fillId="0" borderId="0" xfId="0" applyFont="1" applyAlignment="1">
      <alignment horizontal="center"/>
    </xf>
    <xf numFmtId="0" fontId="0" fillId="0" borderId="0" xfId="0" quotePrefix="1" applyAlignment="1">
      <alignment horizontal="center"/>
    </xf>
    <xf numFmtId="0" fontId="29" fillId="0" borderId="0" xfId="0" applyFont="1" applyAlignment="1">
      <alignment horizontal="center"/>
    </xf>
    <xf numFmtId="0" fontId="0" fillId="10" borderId="0" xfId="0" applyFill="1" applyAlignment="1">
      <alignment horizontal="center"/>
    </xf>
    <xf numFmtId="173" fontId="0" fillId="0" borderId="0" xfId="0" applyNumberFormat="1" applyAlignment="1">
      <alignment horizontal="center"/>
    </xf>
    <xf numFmtId="174" fontId="0" fillId="0" borderId="0" xfId="12" applyNumberFormat="1" applyFont="1" applyAlignment="1">
      <alignment horizontal="center"/>
    </xf>
    <xf numFmtId="174" fontId="58" fillId="0" borderId="0" xfId="12" applyNumberFormat="1" applyFont="1" applyAlignment="1">
      <alignment horizontal="center"/>
    </xf>
    <xf numFmtId="174" fontId="29" fillId="0" borderId="0" xfId="12" applyNumberFormat="1" applyFont="1" applyAlignment="1">
      <alignment horizontal="center"/>
    </xf>
    <xf numFmtId="174" fontId="29" fillId="0" borderId="34" xfId="12" applyNumberFormat="1" applyFont="1" applyBorder="1" applyAlignment="1">
      <alignment horizontal="center"/>
    </xf>
    <xf numFmtId="174" fontId="29" fillId="0" borderId="0" xfId="12" applyNumberFormat="1" applyFont="1" applyBorder="1" applyAlignment="1">
      <alignment horizontal="center"/>
    </xf>
    <xf numFmtId="0" fontId="0" fillId="0" borderId="0" xfId="0" applyAlignment="1">
      <alignment horizontal="left" vertical="center" wrapText="1"/>
    </xf>
    <xf numFmtId="175" fontId="29" fillId="0" borderId="0" xfId="13" applyNumberFormat="1" applyFont="1" applyAlignment="1">
      <alignment horizontal="center"/>
    </xf>
    <xf numFmtId="0" fontId="0" fillId="0" borderId="0" xfId="0" applyAlignment="1">
      <alignment wrapText="1"/>
    </xf>
    <xf numFmtId="0" fontId="0" fillId="0" borderId="41" xfId="0" applyBorder="1" applyAlignment="1">
      <alignment horizontal="center"/>
    </xf>
    <xf numFmtId="173" fontId="29" fillId="0" borderId="41" xfId="0" applyNumberFormat="1" applyFont="1" applyBorder="1" applyAlignment="1">
      <alignment horizontal="center"/>
    </xf>
    <xf numFmtId="3" fontId="0" fillId="0" borderId="41" xfId="0" applyNumberFormat="1" applyBorder="1" applyAlignment="1">
      <alignment horizontal="center"/>
    </xf>
    <xf numFmtId="3" fontId="58" fillId="0" borderId="41" xfId="0" applyNumberFormat="1" applyFont="1" applyBorder="1" applyAlignment="1">
      <alignment horizontal="center"/>
    </xf>
    <xf numFmtId="175" fontId="0" fillId="0" borderId="41" xfId="0" applyNumberFormat="1" applyBorder="1" applyAlignment="1">
      <alignment horizontal="center"/>
    </xf>
    <xf numFmtId="3" fontId="29" fillId="0" borderId="41" xfId="0" applyNumberFormat="1" applyFont="1" applyBorder="1" applyAlignment="1">
      <alignment horizontal="center"/>
    </xf>
    <xf numFmtId="3" fontId="29" fillId="0" borderId="0" xfId="0" applyNumberFormat="1" applyFont="1" applyAlignment="1">
      <alignment horizontal="center"/>
    </xf>
    <xf numFmtId="170" fontId="29" fillId="0" borderId="0" xfId="0" applyNumberFormat="1" applyFont="1" applyAlignment="1">
      <alignment horizontal="center"/>
    </xf>
    <xf numFmtId="9" fontId="29" fillId="10" borderId="0" xfId="0" applyNumberFormat="1" applyFont="1" applyFill="1" applyAlignment="1">
      <alignment horizontal="center"/>
    </xf>
    <xf numFmtId="174" fontId="0" fillId="0" borderId="0" xfId="13" applyNumberFormat="1" applyFont="1" applyAlignment="1">
      <alignment horizontal="center"/>
    </xf>
    <xf numFmtId="174" fontId="0" fillId="0" borderId="0" xfId="0" applyNumberFormat="1" applyAlignment="1">
      <alignment horizontal="center"/>
    </xf>
    <xf numFmtId="0" fontId="9" fillId="0" borderId="0" xfId="0" applyFont="1" applyBorder="1" applyAlignment="1">
      <alignment horizontal="left" wrapText="1"/>
    </xf>
    <xf numFmtId="0" fontId="9" fillId="0" borderId="42" xfId="0" applyFont="1" applyBorder="1" applyAlignment="1">
      <alignment wrapText="1"/>
    </xf>
    <xf numFmtId="0" fontId="9" fillId="0" borderId="0" xfId="0" applyFont="1" applyBorder="1" applyAlignment="1">
      <alignment wrapText="1"/>
    </xf>
    <xf numFmtId="0" fontId="59" fillId="0" borderId="0" xfId="0" applyFont="1" applyAlignment="1">
      <alignment horizontal="left"/>
    </xf>
    <xf numFmtId="0" fontId="60" fillId="0" borderId="0" xfId="0" applyFont="1"/>
    <xf numFmtId="0" fontId="60" fillId="0" borderId="0" xfId="0" applyFont="1" applyAlignment="1">
      <alignment horizontal="left" indent="1"/>
    </xf>
    <xf numFmtId="0" fontId="23" fillId="0" borderId="0" xfId="14" applyFont="1" applyAlignment="1" applyProtection="1">
      <alignment horizontal="left" indent="1"/>
    </xf>
    <xf numFmtId="0" fontId="61" fillId="0" borderId="0" xfId="0" applyFont="1" applyAlignment="1">
      <alignment vertical="center"/>
    </xf>
    <xf numFmtId="3" fontId="14" fillId="22" borderId="1" xfId="0" applyNumberFormat="1" applyFont="1" applyFill="1" applyBorder="1" applyAlignment="1">
      <alignment horizontal="left"/>
    </xf>
    <xf numFmtId="3" fontId="14" fillId="23" borderId="2" xfId="0" applyNumberFormat="1" applyFont="1" applyFill="1" applyBorder="1"/>
    <xf numFmtId="3" fontId="15" fillId="6" borderId="1" xfId="0" applyNumberFormat="1" applyFont="1" applyFill="1" applyBorder="1" applyAlignment="1">
      <alignment horizontal="left"/>
    </xf>
    <xf numFmtId="0" fontId="4" fillId="0" borderId="0" xfId="9" applyFont="1"/>
    <xf numFmtId="3" fontId="15" fillId="15" borderId="1" xfId="0" applyNumberFormat="1" applyFont="1" applyFill="1" applyBorder="1" applyAlignment="1">
      <alignment horizontal="left" indent="1"/>
    </xf>
    <xf numFmtId="3" fontId="15" fillId="15" borderId="2" xfId="0" applyNumberFormat="1" applyFont="1" applyFill="1" applyBorder="1"/>
    <xf numFmtId="9" fontId="62" fillId="0" borderId="2" xfId="5" applyFont="1" applyBorder="1"/>
    <xf numFmtId="3" fontId="30" fillId="0" borderId="1" xfId="0" applyNumberFormat="1" applyFont="1" applyFill="1" applyBorder="1" applyAlignment="1">
      <alignment horizontal="left" indent="1"/>
    </xf>
    <xf numFmtId="3" fontId="13" fillId="0" borderId="2" xfId="0" applyNumberFormat="1" applyFont="1" applyFill="1" applyBorder="1"/>
    <xf numFmtId="0" fontId="9" fillId="0" borderId="0" xfId="0" applyFont="1" applyAlignment="1">
      <alignment horizontal="center"/>
    </xf>
    <xf numFmtId="0" fontId="0" fillId="0" borderId="43" xfId="0" applyBorder="1"/>
    <xf numFmtId="0" fontId="0" fillId="0" borderId="44" xfId="0" applyBorder="1"/>
    <xf numFmtId="171" fontId="0" fillId="0" borderId="45" xfId="11" applyNumberFormat="1" applyFont="1" applyBorder="1"/>
    <xf numFmtId="0" fontId="0" fillId="0" borderId="36" xfId="0" applyBorder="1" applyAlignment="1">
      <alignment horizontal="right"/>
    </xf>
    <xf numFmtId="0" fontId="3" fillId="0" borderId="0" xfId="9" applyFont="1"/>
    <xf numFmtId="171" fontId="0" fillId="0" borderId="0" xfId="11" applyNumberFormat="1" applyFont="1" applyBorder="1"/>
    <xf numFmtId="0" fontId="9" fillId="0" borderId="0" xfId="0" applyFont="1" applyBorder="1"/>
    <xf numFmtId="0" fontId="3" fillId="0" borderId="0" xfId="15"/>
    <xf numFmtId="0" fontId="3" fillId="0" borderId="0" xfId="15" applyAlignment="1">
      <alignment horizontal="left" indent="1"/>
    </xf>
    <xf numFmtId="0" fontId="3" fillId="0" borderId="34" xfId="15" applyBorder="1"/>
    <xf numFmtId="171" fontId="0" fillId="0" borderId="0" xfId="16" applyNumberFormat="1" applyFont="1"/>
    <xf numFmtId="0" fontId="64" fillId="0" borderId="0" xfId="15" applyFont="1" applyAlignment="1">
      <alignment vertical="center" wrapText="1"/>
    </xf>
    <xf numFmtId="0" fontId="63" fillId="0" borderId="0" xfId="15" applyFont="1" applyAlignment="1">
      <alignment horizontal="left" vertical="center" wrapText="1" indent="1"/>
    </xf>
    <xf numFmtId="0" fontId="44" fillId="0" borderId="0" xfId="15" applyFont="1"/>
    <xf numFmtId="171" fontId="0" fillId="0" borderId="36" xfId="16" quotePrefix="1" applyNumberFormat="1" applyFont="1" applyBorder="1" applyAlignment="1">
      <alignment horizontal="center"/>
    </xf>
    <xf numFmtId="171" fontId="0" fillId="0" borderId="36" xfId="16" applyNumberFormat="1" applyFont="1" applyBorder="1"/>
    <xf numFmtId="0" fontId="3" fillId="0" borderId="0" xfId="15" applyAlignment="1">
      <alignment horizontal="left" indent="2"/>
    </xf>
    <xf numFmtId="0" fontId="3" fillId="0" borderId="0" xfId="15" applyAlignment="1">
      <alignment horizontal="left" indent="3"/>
    </xf>
    <xf numFmtId="0" fontId="44" fillId="0" borderId="0" xfId="15" applyFont="1" applyAlignment="1">
      <alignment horizontal="left"/>
    </xf>
    <xf numFmtId="170" fontId="44" fillId="0" borderId="34" xfId="15" applyNumberFormat="1" applyFont="1" applyBorder="1" applyAlignment="1">
      <alignment horizontal="center"/>
    </xf>
    <xf numFmtId="0" fontId="9" fillId="0" borderId="0" xfId="0" applyFont="1" applyAlignment="1">
      <alignment horizontal="left" wrapText="1" indent="1"/>
    </xf>
    <xf numFmtId="0" fontId="14" fillId="0" borderId="1" xfId="0" applyFont="1" applyFill="1" applyBorder="1" applyAlignment="1">
      <alignment horizontal="left" indent="1"/>
    </xf>
    <xf numFmtId="0" fontId="2" fillId="0" borderId="0" xfId="9" applyFont="1"/>
    <xf numFmtId="0" fontId="6" fillId="0" borderId="36" xfId="9" applyFont="1" applyBorder="1"/>
    <xf numFmtId="14" fontId="7" fillId="10" borderId="36" xfId="9" applyNumberFormat="1" applyFill="1" applyBorder="1"/>
    <xf numFmtId="14" fontId="7" fillId="0" borderId="36" xfId="9" applyNumberFormat="1" applyBorder="1"/>
    <xf numFmtId="0" fontId="3" fillId="0" borderId="36" xfId="9" applyFont="1" applyBorder="1"/>
    <xf numFmtId="0" fontId="1" fillId="0" borderId="36" xfId="9" applyFont="1" applyBorder="1" applyAlignment="1">
      <alignment horizontal="center" wrapText="1"/>
    </xf>
    <xf numFmtId="0" fontId="7" fillId="0" borderId="36" xfId="9" applyBorder="1"/>
    <xf numFmtId="0" fontId="5" fillId="0" borderId="36" xfId="9" applyFont="1" applyBorder="1"/>
    <xf numFmtId="0" fontId="1" fillId="0" borderId="36" xfId="9" applyFont="1" applyBorder="1" applyAlignment="1">
      <alignment wrapText="1"/>
    </xf>
    <xf numFmtId="0" fontId="1" fillId="0" borderId="36" xfId="9" applyFont="1" applyBorder="1"/>
    <xf numFmtId="0" fontId="7" fillId="24" borderId="48" xfId="9" applyFill="1" applyBorder="1"/>
    <xf numFmtId="0" fontId="7" fillId="24" borderId="49" xfId="9" applyFill="1" applyBorder="1"/>
    <xf numFmtId="0" fontId="7" fillId="24" borderId="50" xfId="9" applyFill="1" applyBorder="1"/>
    <xf numFmtId="0" fontId="7" fillId="24" borderId="51" xfId="9" applyFill="1" applyBorder="1"/>
    <xf numFmtId="0" fontId="7" fillId="24" borderId="52" xfId="9" applyFill="1" applyBorder="1"/>
    <xf numFmtId="0" fontId="7" fillId="24" borderId="53" xfId="9" applyFill="1" applyBorder="1"/>
    <xf numFmtId="0" fontId="7" fillId="0" borderId="46" xfId="9" applyBorder="1"/>
    <xf numFmtId="0" fontId="1" fillId="0" borderId="46" xfId="9" applyFont="1" applyBorder="1" applyAlignment="1">
      <alignment wrapText="1"/>
    </xf>
    <xf numFmtId="0" fontId="6" fillId="0" borderId="47" xfId="9" applyFont="1" applyBorder="1"/>
    <xf numFmtId="0" fontId="7" fillId="0" borderId="30" xfId="9" applyBorder="1"/>
    <xf numFmtId="172" fontId="0" fillId="0" borderId="32" xfId="10" applyNumberFormat="1" applyFont="1" applyBorder="1"/>
    <xf numFmtId="172" fontId="0" fillId="0" borderId="31" xfId="10" applyNumberFormat="1" applyFont="1" applyBorder="1"/>
    <xf numFmtId="172" fontId="0" fillId="24" borderId="48" xfId="10" applyNumberFormat="1" applyFont="1" applyFill="1" applyBorder="1"/>
    <xf numFmtId="172" fontId="0" fillId="24" borderId="49" xfId="10" applyNumberFormat="1" applyFont="1" applyFill="1" applyBorder="1"/>
    <xf numFmtId="172" fontId="9" fillId="10" borderId="36" xfId="10" applyNumberFormat="1" applyFont="1" applyFill="1" applyBorder="1"/>
    <xf numFmtId="172" fontId="0" fillId="10" borderId="30" xfId="10" applyNumberFormat="1" applyFont="1" applyFill="1" applyBorder="1"/>
    <xf numFmtId="172" fontId="0" fillId="10" borderId="36" xfId="10" applyNumberFormat="1" applyFont="1" applyFill="1" applyBorder="1"/>
    <xf numFmtId="172" fontId="0" fillId="10" borderId="46" xfId="10" applyNumberFormat="1" applyFont="1" applyFill="1" applyBorder="1"/>
    <xf numFmtId="172" fontId="0" fillId="10" borderId="48" xfId="10" applyNumberFormat="1" applyFont="1" applyFill="1" applyBorder="1"/>
    <xf numFmtId="172" fontId="0" fillId="10" borderId="47" xfId="10" applyNumberFormat="1" applyFont="1" applyFill="1" applyBorder="1"/>
    <xf numFmtId="0" fontId="9" fillId="0" borderId="0" xfId="0" applyFont="1" applyAlignment="1">
      <alignment horizontal="center"/>
    </xf>
    <xf numFmtId="3" fontId="10" fillId="2" borderId="29" xfId="0" applyNumberFormat="1" applyFont="1" applyFill="1" applyBorder="1" applyAlignment="1">
      <alignment horizontal="left" indent="1"/>
    </xf>
    <xf numFmtId="3" fontId="10" fillId="2" borderId="0" xfId="0" applyNumberFormat="1" applyFont="1" applyFill="1" applyBorder="1" applyAlignment="1">
      <alignment horizontal="left" indent="1"/>
    </xf>
    <xf numFmtId="3" fontId="10" fillId="2" borderId="33" xfId="0" applyNumberFormat="1" applyFont="1" applyFill="1" applyBorder="1" applyAlignment="1">
      <alignment horizontal="left" indent="1"/>
    </xf>
    <xf numFmtId="3" fontId="10" fillId="2" borderId="34" xfId="0" applyNumberFormat="1" applyFont="1" applyFill="1" applyBorder="1" applyAlignment="1">
      <alignment horizontal="left" indent="1"/>
    </xf>
    <xf numFmtId="3" fontId="10" fillId="2" borderId="35" xfId="0" applyNumberFormat="1" applyFont="1" applyFill="1" applyBorder="1" applyAlignment="1">
      <alignment horizontal="left" indent="1"/>
    </xf>
    <xf numFmtId="3" fontId="37" fillId="0" borderId="30" xfId="0" applyNumberFormat="1" applyFont="1" applyBorder="1" applyAlignment="1">
      <alignment horizontal="left" indent="1"/>
    </xf>
    <xf numFmtId="3" fontId="37" fillId="0" borderId="31" xfId="0" applyNumberFormat="1" applyFont="1" applyBorder="1" applyAlignment="1">
      <alignment horizontal="left" indent="1"/>
    </xf>
    <xf numFmtId="14" fontId="37" fillId="0" borderId="30" xfId="0" applyNumberFormat="1" applyFont="1" applyBorder="1" applyAlignment="1">
      <alignment horizontal="center"/>
    </xf>
    <xf numFmtId="14" fontId="37" fillId="0" borderId="31" xfId="0" applyNumberFormat="1" applyFont="1" applyBorder="1" applyAlignment="1">
      <alignment horizontal="center"/>
    </xf>
    <xf numFmtId="3" fontId="37" fillId="0" borderId="32" xfId="0" applyNumberFormat="1" applyFont="1" applyBorder="1" applyAlignment="1">
      <alignment horizontal="left" indent="1"/>
    </xf>
    <xf numFmtId="0" fontId="7" fillId="0" borderId="0" xfId="9" applyAlignment="1">
      <alignment horizontal="center" wrapText="1"/>
    </xf>
    <xf numFmtId="0" fontId="6" fillId="0" borderId="0" xfId="9" applyFont="1" applyAlignment="1">
      <alignment horizontal="center"/>
    </xf>
    <xf numFmtId="0" fontId="7" fillId="0" borderId="0" xfId="9" applyAlignment="1">
      <alignment horizontal="center"/>
    </xf>
    <xf numFmtId="0" fontId="0" fillId="0" borderId="0" xfId="0" applyAlignment="1">
      <alignment horizontal="left" wrapText="1" indent="1"/>
    </xf>
    <xf numFmtId="0" fontId="9" fillId="0" borderId="0" xfId="0" applyFont="1" applyAlignment="1">
      <alignment horizontal="left" vertical="top" wrapText="1" indent="1"/>
    </xf>
    <xf numFmtId="0" fontId="0" fillId="0" borderId="0" xfId="0" applyAlignment="1">
      <alignment horizontal="left" vertical="top" wrapText="1" indent="1"/>
    </xf>
    <xf numFmtId="0" fontId="9" fillId="0" borderId="0" xfId="0" applyFont="1" applyAlignment="1">
      <alignment horizontal="left" wrapText="1" indent="1"/>
    </xf>
    <xf numFmtId="0" fontId="63" fillId="0" borderId="0" xfId="0" applyFont="1" applyAlignment="1">
      <alignment horizontal="left" vertical="center" wrapText="1" indent="1"/>
    </xf>
    <xf numFmtId="49" fontId="38" fillId="7" borderId="36" xfId="1" applyNumberFormat="1" applyFont="1" applyFill="1" applyBorder="1" applyAlignment="1">
      <alignment horizontal="left" indent="1"/>
    </xf>
    <xf numFmtId="0" fontId="9" fillId="10" borderId="36" xfId="1" applyFill="1" applyBorder="1" applyAlignment="1">
      <alignment horizontal="left" indent="1"/>
    </xf>
    <xf numFmtId="0" fontId="9" fillId="7" borderId="36" xfId="1" applyFill="1" applyBorder="1" applyAlignment="1">
      <alignment horizontal="left" indent="1"/>
    </xf>
    <xf numFmtId="14" fontId="21" fillId="8" borderId="4" xfId="2" applyNumberFormat="1" applyProtection="1">
      <protection locked="0"/>
    </xf>
    <xf numFmtId="0" fontId="21" fillId="8" borderId="4" xfId="2" applyProtection="1">
      <protection locked="0"/>
    </xf>
    <xf numFmtId="49" fontId="21" fillId="8" borderId="4" xfId="2" applyNumberFormat="1" applyAlignment="1" applyProtection="1">
      <alignment horizontal="left"/>
      <protection locked="0"/>
    </xf>
    <xf numFmtId="49" fontId="21" fillId="8" borderId="15" xfId="2" applyNumberFormat="1" applyBorder="1" applyAlignment="1" applyProtection="1">
      <alignment horizontal="left"/>
      <protection locked="0"/>
    </xf>
    <xf numFmtId="49" fontId="23" fillId="8" borderId="8" xfId="3" applyNumberFormat="1" applyFont="1" applyFill="1" applyBorder="1" applyAlignment="1" applyProtection="1">
      <alignment horizontal="left"/>
      <protection locked="0"/>
    </xf>
    <xf numFmtId="49" fontId="21" fillId="8" borderId="14" xfId="2" applyNumberFormat="1" applyBorder="1" applyAlignment="1" applyProtection="1">
      <alignment horizontal="left"/>
      <protection locked="0"/>
    </xf>
    <xf numFmtId="49" fontId="9" fillId="0" borderId="9" xfId="1" applyNumberFormat="1" applyBorder="1" applyAlignment="1" applyProtection="1">
      <alignment horizontal="left"/>
      <protection locked="0"/>
    </xf>
    <xf numFmtId="49" fontId="21" fillId="8" borderId="8" xfId="2" applyNumberFormat="1" applyBorder="1" applyAlignment="1" applyProtection="1">
      <alignment horizontal="left"/>
      <protection locked="0"/>
    </xf>
    <xf numFmtId="49" fontId="9" fillId="0" borderId="14" xfId="1" applyNumberFormat="1" applyBorder="1" applyAlignment="1" applyProtection="1">
      <alignment horizontal="left"/>
      <protection locked="0"/>
    </xf>
    <xf numFmtId="49" fontId="21" fillId="8" borderId="8" xfId="2" applyNumberFormat="1" applyFont="1" applyBorder="1" applyAlignment="1" applyProtection="1">
      <alignment horizontal="left"/>
      <protection locked="0"/>
    </xf>
    <xf numFmtId="0" fontId="9" fillId="7" borderId="5" xfId="1" applyFill="1" applyBorder="1" applyAlignment="1">
      <alignment horizontal="center"/>
    </xf>
    <xf numFmtId="0" fontId="9" fillId="7" borderId="6" xfId="1" applyFill="1" applyBorder="1" applyAlignment="1">
      <alignment horizontal="center"/>
    </xf>
    <xf numFmtId="0" fontId="9" fillId="7" borderId="7" xfId="1" applyFill="1" applyBorder="1" applyAlignment="1">
      <alignment horizontal="center"/>
    </xf>
    <xf numFmtId="0" fontId="20" fillId="7" borderId="5" xfId="1" applyFont="1" applyFill="1" applyBorder="1" applyAlignment="1">
      <alignment horizontal="center"/>
    </xf>
    <xf numFmtId="0" fontId="20" fillId="7" borderId="6" xfId="1" applyFont="1" applyFill="1" applyBorder="1" applyAlignment="1">
      <alignment horizontal="center"/>
    </xf>
    <xf numFmtId="0" fontId="20" fillId="7" borderId="7" xfId="1" applyFont="1" applyFill="1" applyBorder="1" applyAlignment="1">
      <alignment horizontal="center"/>
    </xf>
    <xf numFmtId="168" fontId="20" fillId="7" borderId="5" xfId="1" applyNumberFormat="1" applyFont="1" applyFill="1" applyBorder="1" applyAlignment="1" applyProtection="1">
      <alignment horizontal="center"/>
    </xf>
    <xf numFmtId="168" fontId="20" fillId="7" borderId="6" xfId="1" applyNumberFormat="1" applyFont="1" applyFill="1" applyBorder="1" applyAlignment="1" applyProtection="1">
      <alignment horizontal="center"/>
    </xf>
    <xf numFmtId="168" fontId="20" fillId="7" borderId="7" xfId="1" applyNumberFormat="1" applyFont="1" applyFill="1" applyBorder="1" applyAlignment="1" applyProtection="1">
      <alignment horizontal="center"/>
    </xf>
    <xf numFmtId="169" fontId="21" fillId="8" borderId="5" xfId="2" applyNumberFormat="1" applyBorder="1" applyAlignment="1" applyProtection="1">
      <alignment horizontal="center"/>
    </xf>
    <xf numFmtId="169" fontId="21" fillId="8" borderId="6" xfId="2" applyNumberFormat="1" applyBorder="1" applyAlignment="1" applyProtection="1">
      <alignment horizontal="center"/>
    </xf>
    <xf numFmtId="169" fontId="21" fillId="8" borderId="7" xfId="2" applyNumberFormat="1" applyBorder="1" applyAlignment="1" applyProtection="1">
      <alignment horizontal="center"/>
    </xf>
    <xf numFmtId="0" fontId="9" fillId="7" borderId="5" xfId="1" applyFill="1" applyBorder="1" applyAlignment="1"/>
    <xf numFmtId="0" fontId="9" fillId="7" borderId="6" xfId="1" applyFill="1" applyBorder="1" applyAlignment="1"/>
    <xf numFmtId="0" fontId="9" fillId="7" borderId="7" xfId="1" applyFill="1" applyBorder="1" applyAlignment="1"/>
    <xf numFmtId="0" fontId="9" fillId="0" borderId="7" xfId="1" applyBorder="1" applyAlignment="1">
      <alignment horizontal="center"/>
    </xf>
    <xf numFmtId="49" fontId="20" fillId="7" borderId="5" xfId="1" applyNumberFormat="1" applyFont="1" applyFill="1" applyBorder="1" applyAlignment="1" applyProtection="1">
      <alignment horizontal="left"/>
    </xf>
    <xf numFmtId="0" fontId="9" fillId="0" borderId="6" xfId="1" applyBorder="1" applyAlignment="1" applyProtection="1"/>
    <xf numFmtId="49" fontId="19" fillId="7" borderId="0" xfId="1" applyNumberFormat="1" applyFont="1" applyFill="1" applyAlignment="1"/>
    <xf numFmtId="0" fontId="9" fillId="0" borderId="0" xfId="1" applyAlignment="1"/>
    <xf numFmtId="49" fontId="21" fillId="8" borderId="5" xfId="2" applyNumberFormat="1" applyFont="1" applyBorder="1" applyAlignment="1" applyProtection="1">
      <protection locked="0"/>
    </xf>
    <xf numFmtId="49" fontId="21" fillId="8" borderId="6" xfId="2" applyNumberFormat="1" applyBorder="1" applyAlignment="1" applyProtection="1">
      <protection locked="0"/>
    </xf>
    <xf numFmtId="49" fontId="21" fillId="8" borderId="7" xfId="2" applyNumberFormat="1" applyBorder="1" applyAlignment="1" applyProtection="1">
      <protection locked="0"/>
    </xf>
    <xf numFmtId="49" fontId="23" fillId="8" borderId="4" xfId="3" applyNumberFormat="1" applyFont="1" applyFill="1" applyBorder="1" applyAlignment="1" applyProtection="1">
      <protection locked="0"/>
    </xf>
    <xf numFmtId="49" fontId="21" fillId="8" borderId="4" xfId="2" applyNumberFormat="1" applyProtection="1">
      <protection locked="0"/>
    </xf>
    <xf numFmtId="49" fontId="21" fillId="8" borderId="4" xfId="2" applyNumberFormat="1" applyProtection="1"/>
    <xf numFmtId="0" fontId="9" fillId="0" borderId="6" xfId="1" applyBorder="1" applyAlignment="1"/>
    <xf numFmtId="0" fontId="9" fillId="0" borderId="7" xfId="1" applyBorder="1" applyAlignment="1"/>
    <xf numFmtId="49" fontId="38" fillId="7" borderId="30" xfId="1" applyNumberFormat="1" applyFont="1" applyFill="1" applyBorder="1" applyAlignment="1">
      <alignment horizontal="left" vertical="center" wrapText="1" indent="1"/>
    </xf>
    <xf numFmtId="49" fontId="38" fillId="7" borderId="32" xfId="1" applyNumberFormat="1" applyFont="1" applyFill="1" applyBorder="1" applyAlignment="1">
      <alignment horizontal="left" vertical="center" wrapText="1" indent="1"/>
    </xf>
    <xf numFmtId="49" fontId="38" fillId="7" borderId="31" xfId="1" applyNumberFormat="1" applyFont="1" applyFill="1" applyBorder="1" applyAlignment="1">
      <alignment horizontal="left" vertical="center" wrapText="1" indent="1"/>
    </xf>
    <xf numFmtId="0" fontId="9" fillId="7" borderId="30" xfId="1" applyFill="1" applyBorder="1" applyAlignment="1">
      <alignment horizontal="center" vertical="center" wrapText="1"/>
    </xf>
    <xf numFmtId="0" fontId="9" fillId="7" borderId="32" xfId="1" applyFill="1" applyBorder="1" applyAlignment="1">
      <alignment horizontal="center" vertical="center" wrapText="1"/>
    </xf>
    <xf numFmtId="0" fontId="9" fillId="7" borderId="31" xfId="1" applyFill="1" applyBorder="1" applyAlignment="1">
      <alignment horizontal="center" vertical="center" wrapText="1"/>
    </xf>
    <xf numFmtId="0" fontId="9" fillId="7" borderId="30" xfId="1" applyFill="1" applyBorder="1" applyAlignment="1">
      <alignment horizontal="center" vertical="center"/>
    </xf>
    <xf numFmtId="0" fontId="9" fillId="7" borderId="32" xfId="1" applyFill="1" applyBorder="1" applyAlignment="1">
      <alignment horizontal="center" vertical="center"/>
    </xf>
    <xf numFmtId="0" fontId="9" fillId="7" borderId="31" xfId="1" applyFill="1" applyBorder="1" applyAlignment="1">
      <alignment horizontal="center" vertical="center"/>
    </xf>
    <xf numFmtId="49" fontId="20" fillId="7" borderId="0" xfId="1" applyNumberFormat="1" applyFont="1" applyFill="1" applyAlignment="1"/>
    <xf numFmtId="167" fontId="21" fillId="8" borderId="5" xfId="2" applyNumberFormat="1" applyFont="1" applyBorder="1" applyAlignment="1" applyProtection="1">
      <alignment horizontal="right"/>
    </xf>
    <xf numFmtId="167" fontId="21" fillId="8" borderId="6" xfId="2" applyNumberFormat="1" applyBorder="1" applyAlignment="1" applyProtection="1">
      <alignment horizontal="right"/>
    </xf>
    <xf numFmtId="167" fontId="21" fillId="8" borderId="7" xfId="2" applyNumberFormat="1" applyBorder="1" applyAlignment="1" applyProtection="1">
      <alignment horizontal="right"/>
    </xf>
    <xf numFmtId="167" fontId="21" fillId="8" borderId="5" xfId="2" applyNumberFormat="1" applyBorder="1" applyAlignment="1" applyProtection="1">
      <alignment horizontal="right"/>
    </xf>
    <xf numFmtId="167" fontId="21" fillId="8" borderId="5" xfId="2" applyNumberFormat="1" applyBorder="1" applyAlignment="1" applyProtection="1">
      <alignment horizontal="right"/>
      <protection locked="0"/>
    </xf>
    <xf numFmtId="167" fontId="21" fillId="8" borderId="6" xfId="2" applyNumberFormat="1" applyBorder="1" applyAlignment="1" applyProtection="1">
      <alignment horizontal="right"/>
      <protection locked="0"/>
    </xf>
    <xf numFmtId="167" fontId="21" fillId="8" borderId="7" xfId="2" applyNumberFormat="1" applyBorder="1" applyAlignment="1" applyProtection="1">
      <alignment horizontal="right"/>
      <protection locked="0"/>
    </xf>
    <xf numFmtId="49" fontId="24" fillId="7" borderId="0" xfId="1" applyNumberFormat="1" applyFont="1" applyFill="1" applyAlignment="1"/>
    <xf numFmtId="0" fontId="29" fillId="0" borderId="0" xfId="1" applyFont="1" applyAlignment="1"/>
    <xf numFmtId="167" fontId="25" fillId="8" borderId="5" xfId="2" applyNumberFormat="1" applyFont="1" applyBorder="1" applyAlignment="1" applyProtection="1">
      <alignment horizontal="right"/>
    </xf>
    <xf numFmtId="167" fontId="25" fillId="8" borderId="6" xfId="2" applyNumberFormat="1" applyFont="1" applyBorder="1" applyAlignment="1" applyProtection="1">
      <alignment horizontal="right"/>
    </xf>
    <xf numFmtId="167" fontId="25" fillId="8" borderId="7" xfId="2" applyNumberFormat="1" applyFont="1" applyBorder="1" applyAlignment="1" applyProtection="1">
      <alignment horizontal="right"/>
    </xf>
    <xf numFmtId="3" fontId="9" fillId="7" borderId="5" xfId="1" applyNumberFormat="1" applyFill="1" applyBorder="1" applyAlignment="1"/>
    <xf numFmtId="3" fontId="9" fillId="0" borderId="6" xfId="1" applyNumberFormat="1" applyBorder="1" applyAlignment="1"/>
    <xf numFmtId="3" fontId="9" fillId="0" borderId="7" xfId="1" applyNumberFormat="1" applyBorder="1" applyAlignment="1"/>
    <xf numFmtId="49" fontId="20" fillId="7" borderId="0" xfId="1" applyNumberFormat="1" applyFont="1" applyFill="1" applyBorder="1" applyAlignment="1"/>
    <xf numFmtId="0" fontId="9" fillId="0" borderId="0" xfId="1" applyBorder="1" applyAlignment="1"/>
    <xf numFmtId="0" fontId="21" fillId="7" borderId="12" xfId="2" applyFill="1" applyBorder="1" applyAlignment="1" applyProtection="1">
      <alignment horizontal="right"/>
    </xf>
    <xf numFmtId="49" fontId="20" fillId="7" borderId="0" xfId="1" applyNumberFormat="1" applyFont="1" applyFill="1" applyBorder="1" applyAlignment="1">
      <alignment wrapText="1"/>
    </xf>
    <xf numFmtId="0" fontId="9" fillId="0" borderId="12" xfId="1" applyBorder="1" applyAlignment="1"/>
    <xf numFmtId="49" fontId="20" fillId="7" borderId="14" xfId="1" applyNumberFormat="1" applyFont="1" applyFill="1" applyBorder="1" applyAlignment="1"/>
    <xf numFmtId="0" fontId="9" fillId="0" borderId="14" xfId="1" applyBorder="1" applyAlignment="1"/>
    <xf numFmtId="0" fontId="21" fillId="9" borderId="5" xfId="2" applyFill="1" applyBorder="1" applyAlignment="1" applyProtection="1">
      <alignment horizontal="right"/>
    </xf>
    <xf numFmtId="0" fontId="21" fillId="9" borderId="6" xfId="2" applyFill="1" applyBorder="1" applyAlignment="1" applyProtection="1">
      <alignment horizontal="right"/>
    </xf>
    <xf numFmtId="0" fontId="21" fillId="9" borderId="7" xfId="2" applyFill="1" applyBorder="1" applyAlignment="1" applyProtection="1">
      <alignment horizontal="right"/>
    </xf>
    <xf numFmtId="0" fontId="9" fillId="7" borderId="0" xfId="1" applyFill="1" applyAlignment="1">
      <alignment wrapText="1"/>
    </xf>
    <xf numFmtId="0" fontId="9" fillId="7" borderId="0" xfId="1" applyFill="1" applyAlignment="1"/>
    <xf numFmtId="49" fontId="21" fillId="8" borderId="5" xfId="2" applyNumberFormat="1" applyBorder="1" applyAlignment="1" applyProtection="1">
      <alignment horizontal="left"/>
      <protection locked="0"/>
    </xf>
    <xf numFmtId="49" fontId="21" fillId="8" borderId="6" xfId="2" applyNumberFormat="1" applyBorder="1" applyAlignment="1" applyProtection="1">
      <alignment horizontal="left"/>
      <protection locked="0"/>
    </xf>
    <xf numFmtId="49" fontId="21" fillId="8" borderId="7" xfId="2" applyNumberFormat="1" applyBorder="1" applyAlignment="1" applyProtection="1">
      <alignment horizontal="left"/>
      <protection locked="0"/>
    </xf>
    <xf numFmtId="49" fontId="21" fillId="8" borderId="4" xfId="2" applyNumberFormat="1" applyFont="1" applyProtection="1">
      <protection locked="0"/>
    </xf>
    <xf numFmtId="0" fontId="21" fillId="7" borderId="8" xfId="1" applyFont="1" applyFill="1" applyBorder="1" applyAlignment="1">
      <alignment horizontal="left" vertical="center"/>
    </xf>
    <xf numFmtId="0" fontId="9" fillId="0" borderId="9" xfId="1" applyBorder="1" applyAlignment="1"/>
    <xf numFmtId="0" fontId="9" fillId="0" borderId="16" xfId="1" applyBorder="1" applyAlignment="1"/>
    <xf numFmtId="0" fontId="9" fillId="0" borderId="13" xfId="1" applyBorder="1" applyAlignment="1"/>
    <xf numFmtId="49" fontId="20" fillId="7" borderId="15" xfId="1" applyNumberFormat="1" applyFont="1" applyFill="1" applyBorder="1" applyAlignment="1">
      <alignment vertical="top" wrapText="1"/>
    </xf>
    <xf numFmtId="0" fontId="9" fillId="0" borderId="17" xfId="1" applyBorder="1" applyAlignment="1">
      <alignment vertical="top"/>
    </xf>
    <xf numFmtId="0" fontId="9" fillId="0" borderId="18" xfId="1" applyBorder="1" applyAlignment="1">
      <alignment vertical="top"/>
    </xf>
    <xf numFmtId="0" fontId="21" fillId="0" borderId="15" xfId="1" applyFont="1" applyBorder="1" applyAlignment="1">
      <alignment vertical="top" wrapText="1"/>
    </xf>
    <xf numFmtId="0" fontId="21" fillId="0" borderId="17" xfId="1" applyFont="1" applyBorder="1" applyAlignment="1">
      <alignment vertical="top"/>
    </xf>
    <xf numFmtId="0" fontId="21" fillId="0" borderId="18" xfId="1" applyFont="1" applyBorder="1" applyAlignment="1">
      <alignment vertical="top"/>
    </xf>
    <xf numFmtId="49" fontId="20" fillId="7" borderId="15" xfId="1" applyNumberFormat="1" applyFont="1" applyFill="1" applyBorder="1" applyAlignment="1">
      <alignment vertical="top"/>
    </xf>
    <xf numFmtId="49" fontId="20" fillId="7" borderId="17" xfId="1" applyNumberFormat="1" applyFont="1" applyFill="1" applyBorder="1" applyAlignment="1">
      <alignment vertical="top"/>
    </xf>
    <xf numFmtId="49" fontId="20" fillId="7" borderId="18" xfId="1" applyNumberFormat="1" applyFont="1" applyFill="1" applyBorder="1" applyAlignment="1">
      <alignment vertical="top"/>
    </xf>
    <xf numFmtId="0" fontId="21" fillId="0" borderId="5" xfId="4" applyFont="1" applyBorder="1" applyAlignment="1"/>
    <xf numFmtId="0" fontId="21" fillId="0" borderId="6" xfId="4" applyBorder="1" applyAlignment="1"/>
    <xf numFmtId="0" fontId="21" fillId="0" borderId="10" xfId="1" applyFont="1" applyBorder="1" applyAlignment="1"/>
    <xf numFmtId="0" fontId="21" fillId="0" borderId="11" xfId="1" applyFont="1" applyBorder="1" applyAlignment="1"/>
    <xf numFmtId="0" fontId="20" fillId="7" borderId="5" xfId="1" applyFont="1" applyFill="1" applyBorder="1" applyAlignment="1">
      <alignment horizontal="left" vertical="top"/>
    </xf>
    <xf numFmtId="0" fontId="9" fillId="0" borderId="6" xfId="1" applyBorder="1" applyAlignment="1">
      <alignment horizontal="left" vertical="top"/>
    </xf>
    <xf numFmtId="0" fontId="9" fillId="0" borderId="7" xfId="1" applyBorder="1" applyAlignment="1">
      <alignment horizontal="left" vertical="top"/>
    </xf>
    <xf numFmtId="167" fontId="21" fillId="8" borderId="4" xfId="2" applyNumberFormat="1" applyProtection="1">
      <protection locked="0"/>
    </xf>
    <xf numFmtId="0" fontId="21" fillId="8" borderId="15" xfId="2" applyBorder="1" applyProtection="1">
      <protection locked="0"/>
    </xf>
    <xf numFmtId="167" fontId="21" fillId="8" borderId="15" xfId="2" applyNumberFormat="1" applyBorder="1" applyProtection="1">
      <protection locked="0"/>
    </xf>
    <xf numFmtId="49" fontId="24" fillId="7" borderId="19" xfId="1" applyNumberFormat="1" applyFont="1" applyFill="1" applyBorder="1" applyAlignment="1">
      <alignment horizontal="right"/>
    </xf>
    <xf numFmtId="0" fontId="29" fillId="0" borderId="20" xfId="1" applyFont="1" applyBorder="1" applyAlignment="1">
      <alignment horizontal="right"/>
    </xf>
    <xf numFmtId="0" fontId="21" fillId="9" borderId="22" xfId="2" applyFont="1" applyFill="1" applyBorder="1" applyAlignment="1" applyProtection="1">
      <alignment horizontal="center"/>
    </xf>
    <xf numFmtId="0" fontId="9" fillId="9" borderId="20" xfId="1" applyFill="1" applyBorder="1" applyAlignment="1" applyProtection="1"/>
    <xf numFmtId="167" fontId="25" fillId="8" borderId="22" xfId="2" applyNumberFormat="1" applyFont="1" applyBorder="1" applyAlignment="1" applyProtection="1">
      <alignment horizontal="right"/>
    </xf>
    <xf numFmtId="167" fontId="29" fillId="0" borderId="23" xfId="1" applyNumberFormat="1" applyFont="1" applyBorder="1" applyAlignment="1" applyProtection="1">
      <alignment horizontal="right"/>
    </xf>
    <xf numFmtId="167" fontId="29" fillId="0" borderId="20" xfId="1" applyNumberFormat="1" applyFont="1" applyBorder="1" applyAlignment="1" applyProtection="1">
      <alignment horizontal="right"/>
    </xf>
    <xf numFmtId="0" fontId="21" fillId="0" borderId="27" xfId="2" applyFont="1" applyFill="1" applyBorder="1" applyAlignment="1" applyProtection="1">
      <alignment vertical="top"/>
    </xf>
    <xf numFmtId="0" fontId="21" fillId="0" borderId="18" xfId="2" applyFont="1" applyFill="1" applyBorder="1" applyAlignment="1" applyProtection="1">
      <alignment vertical="top"/>
    </xf>
    <xf numFmtId="0" fontId="21" fillId="0" borderId="25" xfId="2" applyFont="1" applyFill="1" applyBorder="1" applyAlignment="1" applyProtection="1">
      <alignment vertical="top"/>
    </xf>
    <xf numFmtId="0" fontId="21" fillId="0" borderId="28" xfId="2" applyFont="1" applyFill="1" applyBorder="1" applyAlignment="1" applyProtection="1">
      <alignment vertical="top"/>
    </xf>
    <xf numFmtId="0" fontId="21" fillId="0" borderId="26" xfId="2" applyFont="1" applyFill="1" applyBorder="1" applyAlignment="1" applyProtection="1">
      <alignment vertical="top"/>
    </xf>
    <xf numFmtId="0" fontId="21" fillId="0" borderId="10" xfId="2" applyFont="1" applyFill="1" applyBorder="1" applyAlignment="1" applyProtection="1">
      <alignment vertical="top"/>
    </xf>
    <xf numFmtId="0" fontId="21" fillId="0" borderId="12" xfId="2" applyFont="1" applyFill="1" applyBorder="1" applyAlignment="1" applyProtection="1">
      <alignment vertical="top"/>
    </xf>
    <xf numFmtId="0" fontId="21" fillId="0" borderId="11" xfId="2" applyFont="1" applyFill="1" applyBorder="1" applyAlignment="1" applyProtection="1">
      <alignment vertical="top"/>
    </xf>
    <xf numFmtId="49" fontId="20" fillId="7" borderId="10" xfId="1" applyNumberFormat="1" applyFont="1" applyFill="1" applyBorder="1" applyAlignment="1">
      <alignment horizontal="left"/>
    </xf>
    <xf numFmtId="0" fontId="9" fillId="0" borderId="11" xfId="1" applyBorder="1" applyAlignment="1"/>
    <xf numFmtId="167" fontId="21" fillId="8" borderId="5" xfId="2" applyNumberFormat="1" applyFont="1" applyBorder="1" applyAlignment="1" applyProtection="1">
      <alignment horizontal="right"/>
      <protection locked="0"/>
    </xf>
    <xf numFmtId="167" fontId="9" fillId="0" borderId="6" xfId="1" applyNumberFormat="1" applyBorder="1" applyAlignment="1" applyProtection="1">
      <alignment horizontal="right"/>
      <protection locked="0"/>
    </xf>
    <xf numFmtId="167" fontId="9" fillId="0" borderId="7" xfId="1" applyNumberFormat="1" applyBorder="1" applyAlignment="1" applyProtection="1">
      <alignment horizontal="right"/>
      <protection locked="0"/>
    </xf>
    <xf numFmtId="49" fontId="20" fillId="7" borderId="25" xfId="1" applyNumberFormat="1" applyFont="1" applyFill="1" applyBorder="1" applyAlignment="1">
      <alignment horizontal="left" vertical="center"/>
    </xf>
    <xf numFmtId="0" fontId="9" fillId="0" borderId="26" xfId="1" applyBorder="1"/>
    <xf numFmtId="0" fontId="21" fillId="0" borderId="27" xfId="4" applyFont="1" applyBorder="1" applyAlignment="1">
      <alignment vertical="top"/>
    </xf>
    <xf numFmtId="0" fontId="21" fillId="0" borderId="18" xfId="4" applyFont="1" applyBorder="1" applyAlignment="1">
      <alignment vertical="top"/>
    </xf>
    <xf numFmtId="0" fontId="21" fillId="0" borderId="27" xfId="4" applyFont="1" applyBorder="1" applyAlignment="1">
      <alignment vertical="top" wrapText="1"/>
    </xf>
    <xf numFmtId="167" fontId="21" fillId="8" borderId="4" xfId="2" applyNumberFormat="1" applyFont="1" applyProtection="1">
      <protection locked="0"/>
    </xf>
    <xf numFmtId="0" fontId="21" fillId="8" borderId="5" xfId="2" applyBorder="1" applyAlignment="1" applyProtection="1">
      <protection locked="0"/>
    </xf>
    <xf numFmtId="0" fontId="21" fillId="8" borderId="7" xfId="2" applyBorder="1" applyAlignment="1" applyProtection="1">
      <protection locked="0"/>
    </xf>
    <xf numFmtId="49" fontId="24" fillId="7" borderId="19" xfId="1" applyNumberFormat="1" applyFont="1" applyFill="1" applyBorder="1" applyAlignment="1">
      <alignment horizontal="left"/>
    </xf>
    <xf numFmtId="0" fontId="29" fillId="0" borderId="20" xfId="1" applyFont="1" applyBorder="1"/>
    <xf numFmtId="49" fontId="20" fillId="7" borderId="16" xfId="1" applyNumberFormat="1" applyFont="1" applyFill="1" applyBorder="1" applyAlignment="1">
      <alignment horizontal="left"/>
    </xf>
    <xf numFmtId="0" fontId="9" fillId="0" borderId="13" xfId="1" applyBorder="1"/>
    <xf numFmtId="0" fontId="21" fillId="9" borderId="16" xfId="2" applyFont="1" applyFill="1" applyBorder="1" applyAlignment="1" applyProtection="1">
      <alignment horizontal="center"/>
    </xf>
    <xf numFmtId="0" fontId="9" fillId="9" borderId="0" xfId="1" applyFill="1" applyBorder="1" applyProtection="1"/>
    <xf numFmtId="0" fontId="9" fillId="9" borderId="13" xfId="1" applyFill="1" applyBorder="1" applyProtection="1"/>
    <xf numFmtId="0" fontId="63" fillId="0" borderId="0" xfId="15" applyFont="1" applyAlignment="1">
      <alignment horizontal="left" vertical="center" wrapText="1" indent="1"/>
    </xf>
    <xf numFmtId="0" fontId="47" fillId="0" borderId="34" xfId="7" applyFont="1" applyBorder="1" applyAlignment="1">
      <alignment horizontal="center"/>
    </xf>
    <xf numFmtId="171" fontId="37" fillId="10" borderId="0" xfId="8" applyNumberFormat="1" applyFont="1" applyFill="1" applyAlignment="1">
      <alignment horizontal="center" vertical="center"/>
    </xf>
    <xf numFmtId="171" fontId="50" fillId="0" borderId="0" xfId="8" applyNumberFormat="1" applyFont="1" applyAlignment="1">
      <alignment horizontal="center" vertical="center"/>
    </xf>
    <xf numFmtId="0" fontId="49" fillId="0" borderId="0" xfId="7" applyFont="1" applyAlignment="1">
      <alignment horizontal="center" vertical="center"/>
    </xf>
    <xf numFmtId="9" fontId="45" fillId="22" borderId="0" xfId="7" applyNumberFormat="1" applyFont="1" applyFill="1" applyAlignment="1">
      <alignment horizontal="center" vertical="center"/>
    </xf>
    <xf numFmtId="0" fontId="8" fillId="0" borderId="0" xfId="7" applyAlignment="1">
      <alignment horizontal="center" vertical="center"/>
    </xf>
    <xf numFmtId="9" fontId="49" fillId="0" borderId="0" xfId="7" applyNumberFormat="1" applyFont="1" applyAlignment="1">
      <alignment horizontal="center" vertical="center"/>
    </xf>
    <xf numFmtId="9" fontId="49" fillId="0" borderId="0" xfId="7" quotePrefix="1" applyNumberFormat="1" applyFont="1" applyAlignment="1">
      <alignment horizontal="center" vertical="center"/>
    </xf>
    <xf numFmtId="9" fontId="49" fillId="22" borderId="0" xfId="7" applyNumberFormat="1" applyFont="1" applyFill="1" applyAlignment="1">
      <alignment horizontal="center" vertical="center"/>
    </xf>
    <xf numFmtId="171" fontId="45" fillId="0" borderId="38" xfId="8" applyNumberFormat="1" applyFont="1" applyBorder="1" applyAlignment="1">
      <alignment horizontal="center" vertical="center"/>
    </xf>
    <xf numFmtId="171" fontId="45" fillId="0" borderId="0" xfId="8" applyNumberFormat="1" applyFont="1" applyBorder="1" applyAlignment="1">
      <alignment horizontal="center" vertical="center"/>
    </xf>
    <xf numFmtId="171" fontId="45" fillId="0" borderId="39" xfId="8" applyNumberFormat="1" applyFont="1" applyBorder="1" applyAlignment="1">
      <alignment horizontal="center" vertical="center"/>
    </xf>
    <xf numFmtId="9" fontId="49" fillId="21" borderId="0" xfId="7" applyNumberFormat="1" applyFont="1" applyFill="1" applyAlignment="1">
      <alignment horizontal="center" vertical="center"/>
    </xf>
    <xf numFmtId="171" fontId="45" fillId="0" borderId="40" xfId="8" applyNumberFormat="1" applyFont="1" applyBorder="1" applyAlignment="1">
      <alignment horizontal="center" vertical="center"/>
    </xf>
    <xf numFmtId="0" fontId="9" fillId="0" borderId="42" xfId="0" applyFont="1" applyBorder="1" applyAlignment="1">
      <alignment horizontal="left" wrapText="1"/>
    </xf>
    <xf numFmtId="0" fontId="9" fillId="0" borderId="0" xfId="0" applyFont="1" applyBorder="1" applyAlignment="1">
      <alignment horizontal="left" wrapText="1"/>
    </xf>
    <xf numFmtId="0" fontId="0" fillId="0" borderId="0" xfId="0" applyAlignment="1">
      <alignment horizontal="lef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0" fillId="0" borderId="34" xfId="0" applyBorder="1" applyAlignment="1">
      <alignment horizontal="center" vertical="top" wrapText="1"/>
    </xf>
    <xf numFmtId="0" fontId="0" fillId="0" borderId="0" xfId="0" applyBorder="1" applyAlignment="1">
      <alignment horizontal="center" vertical="center" wrapText="1"/>
    </xf>
    <xf numFmtId="0" fontId="0" fillId="0" borderId="34" xfId="0" applyBorder="1" applyAlignment="1">
      <alignment horizontal="center" vertical="center" wrapText="1"/>
    </xf>
    <xf numFmtId="0" fontId="0" fillId="0" borderId="0" xfId="0" applyFill="1" applyBorder="1" applyAlignment="1">
      <alignment horizontal="center" vertical="center" wrapText="1"/>
    </xf>
    <xf numFmtId="0" fontId="0" fillId="0" borderId="34" xfId="0" applyFill="1" applyBorder="1" applyAlignment="1">
      <alignment horizontal="center" vertical="center" wrapText="1"/>
    </xf>
    <xf numFmtId="2" fontId="0" fillId="0" borderId="0" xfId="0" quotePrefix="1" applyNumberFormat="1" applyAlignment="1">
      <alignment horizontal="center" wrapText="1"/>
    </xf>
    <xf numFmtId="0" fontId="29" fillId="0" borderId="0" xfId="0" applyFont="1" applyAlignment="1">
      <alignment horizontal="center" vertical="center" wrapText="1"/>
    </xf>
    <xf numFmtId="0" fontId="29" fillId="0" borderId="34" xfId="0" applyFont="1" applyBorder="1" applyAlignment="1">
      <alignment horizontal="center" vertical="center" wrapText="1"/>
    </xf>
    <xf numFmtId="0" fontId="29" fillId="0" borderId="0" xfId="0" applyFont="1" applyBorder="1" applyAlignment="1">
      <alignment horizontal="left"/>
    </xf>
    <xf numFmtId="0" fontId="29" fillId="0" borderId="0" xfId="0" applyFont="1" applyAlignment="1">
      <alignment horizontal="left"/>
    </xf>
    <xf numFmtId="0" fontId="29" fillId="0" borderId="0" xfId="0" applyFont="1" applyAlignment="1">
      <alignment horizontal="center" vertical="center"/>
    </xf>
    <xf numFmtId="0" fontId="29" fillId="0" borderId="34" xfId="0" applyFont="1" applyBorder="1" applyAlignment="1">
      <alignment horizontal="center" vertical="center"/>
    </xf>
  </cellXfs>
  <cellStyles count="17">
    <cellStyle name="Comma 2" xfId="8" xr:uid="{00000000-0005-0000-0000-000001000000}"/>
    <cellStyle name="Comma 3" xfId="10" xr:uid="{00000000-0005-0000-0000-000002000000}"/>
    <cellStyle name="Comma 4" xfId="13" xr:uid="{00000000-0005-0000-0000-000003000000}"/>
    <cellStyle name="Hyperlinkki" xfId="3" builtinId="8"/>
    <cellStyle name="Hyperlinkki 2" xfId="14" xr:uid="{00000000-0005-0000-0000-000005000000}"/>
    <cellStyle name="Normaali" xfId="0" builtinId="0"/>
    <cellStyle name="Normaali 2" xfId="1" xr:uid="{00000000-0005-0000-0000-000006000000}"/>
    <cellStyle name="Normaali 3" xfId="15" xr:uid="{7C9CF774-591D-4EDB-9AC3-23D134DFE052}"/>
    <cellStyle name="Normal 2" xfId="7" xr:uid="{00000000-0005-0000-0000-000008000000}"/>
    <cellStyle name="Normal 3" xfId="9" xr:uid="{00000000-0005-0000-0000-000009000000}"/>
    <cellStyle name="Otsikkokenttä" xfId="4" xr:uid="{00000000-0005-0000-0000-00000A000000}"/>
    <cellStyle name="Percent 2" xfId="6" xr:uid="{00000000-0005-0000-0000-00000C000000}"/>
    <cellStyle name="Pilkku" xfId="11" builtinId="3"/>
    <cellStyle name="Pilkku 2" xfId="12" xr:uid="{00000000-0005-0000-0000-00000D000000}"/>
    <cellStyle name="Pilkku 3" xfId="16" xr:uid="{9E80E9D1-743B-4F71-8E29-D9937C7EB016}"/>
    <cellStyle name="Prosenttia" xfId="5" builtinId="5"/>
    <cellStyle name="Syötekenttä" xfId="2" xr:uid="{00000000-0005-0000-0000-00000E000000}"/>
  </cellStyles>
  <dxfs count="3">
    <dxf>
      <fill>
        <patternFill>
          <bgColor rgb="FFFF6969"/>
        </patternFill>
      </fill>
    </dxf>
    <dxf>
      <fill>
        <patternFill>
          <bgColor rgb="FFFF6969"/>
        </patternFill>
      </fill>
    </dxf>
    <dxf>
      <fill>
        <patternFill>
          <bgColor rgb="FFFF6969"/>
        </patternFill>
      </fill>
    </dxf>
  </dxfs>
  <tableStyles count="0" defaultTableStyle="TableStyleMedium9" defaultPivotStyle="PivotStyleLight16"/>
  <colors>
    <mruColors>
      <color rgb="FFFF6161"/>
      <color rgb="FFFF6969"/>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324970</xdr:colOff>
      <xdr:row>28</xdr:row>
      <xdr:rowOff>99251</xdr:rowOff>
    </xdr:from>
    <xdr:to>
      <xdr:col>26</xdr:col>
      <xdr:colOff>448236</xdr:colOff>
      <xdr:row>40</xdr:row>
      <xdr:rowOff>33618</xdr:rowOff>
    </xdr:to>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17884588" y="2743839"/>
          <a:ext cx="3148854" cy="1346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Jos hanke on pitempi kuin pohjassa sarakkeita,</a:t>
          </a:r>
          <a:r>
            <a:rPr lang="fi-FI" sz="1100" b="1" baseline="0"/>
            <a:t> niin lisää sarakkeita tarvittava määrä.</a:t>
          </a:r>
        </a:p>
        <a:p>
          <a:endParaRPr lang="fi-FI" sz="1100" b="1" baseline="0"/>
        </a:p>
        <a:p>
          <a:r>
            <a:rPr lang="fi-FI" sz="1100" b="1" baseline="0"/>
            <a:t>Paina U:sta koko sarake valituksi, </a:t>
          </a:r>
          <a:br>
            <a:rPr lang="fi-FI" sz="1100" b="1" baseline="0"/>
          </a:br>
          <a:r>
            <a:rPr lang="fi-FI" sz="1100" b="1" baseline="0"/>
            <a:t>paina CTRL ja + yhtäaikaa,</a:t>
          </a:r>
          <a:br>
            <a:rPr lang="fi-FI" sz="1100" b="1" baseline="0"/>
          </a:br>
          <a:r>
            <a:rPr lang="fi-FI" sz="1100" b="1" baseline="0"/>
            <a:t>kopio kaavat edellisestä sarakkeesta T </a:t>
          </a:r>
          <a:br>
            <a:rPr lang="fi-FI" sz="1100" b="1" baseline="0"/>
          </a:br>
          <a:r>
            <a:rPr lang="fi-FI" sz="1100" b="1" baseline="0"/>
            <a:t>lähtien loppuun.</a:t>
          </a:r>
          <a:br>
            <a:rPr lang="fi-FI" sz="1100" baseline="0"/>
          </a:br>
          <a:endParaRPr lang="fi-FI" sz="1100"/>
        </a:p>
      </xdr:txBody>
    </xdr:sp>
    <xdr:clientData/>
  </xdr:twoCellAnchor>
  <xdr:twoCellAnchor>
    <xdr:from>
      <xdr:col>21</xdr:col>
      <xdr:colOff>347383</xdr:colOff>
      <xdr:row>3</xdr:row>
      <xdr:rowOff>44824</xdr:rowOff>
    </xdr:from>
    <xdr:to>
      <xdr:col>26</xdr:col>
      <xdr:colOff>585107</xdr:colOff>
      <xdr:row>6</xdr:row>
      <xdr:rowOff>95250</xdr:rowOff>
    </xdr:to>
    <xdr:sp macro="" textlink="">
      <xdr:nvSpPr>
        <xdr:cNvPr id="3" name="Tekstiruutu 2">
          <a:extLst>
            <a:ext uri="{FF2B5EF4-FFF2-40B4-BE49-F238E27FC236}">
              <a16:creationId xmlns:a16="http://schemas.microsoft.com/office/drawing/2014/main" id="{00000000-0008-0000-0100-000003000000}"/>
            </a:ext>
          </a:extLst>
        </xdr:cNvPr>
        <xdr:cNvSpPr txBox="1"/>
      </xdr:nvSpPr>
      <xdr:spPr>
        <a:xfrm>
          <a:off x="18050276" y="697967"/>
          <a:ext cx="3299331" cy="6491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1"/>
            <a:t>Taulukossa olevat punaiset</a:t>
          </a:r>
          <a:r>
            <a:rPr lang="fi-FI" sz="1200" b="1" baseline="0"/>
            <a:t> kolmiot tarkoittavat kommentteja, jotka sisältävät solun täyttämiseen liittyviä ohjeita. LUE MYÖS NE. </a:t>
          </a:r>
          <a:endParaRPr lang="fi-FI" sz="1200" b="1"/>
        </a:p>
      </xdr:txBody>
    </xdr:sp>
    <xdr:clientData/>
  </xdr:twoCellAnchor>
  <xdr:twoCellAnchor>
    <xdr:from>
      <xdr:col>21</xdr:col>
      <xdr:colOff>324169</xdr:colOff>
      <xdr:row>75</xdr:row>
      <xdr:rowOff>19208</xdr:rowOff>
    </xdr:from>
    <xdr:to>
      <xdr:col>26</xdr:col>
      <xdr:colOff>458640</xdr:colOff>
      <xdr:row>85</xdr:row>
      <xdr:rowOff>78440</xdr:rowOff>
    </xdr:to>
    <xdr:sp macro="" textlink="">
      <xdr:nvSpPr>
        <xdr:cNvPr id="4" name="Tekstiruutu 3">
          <a:extLst>
            <a:ext uri="{FF2B5EF4-FFF2-40B4-BE49-F238E27FC236}">
              <a16:creationId xmlns:a16="http://schemas.microsoft.com/office/drawing/2014/main" id="{00000000-0008-0000-0100-000004000000}"/>
            </a:ext>
          </a:extLst>
        </xdr:cNvPr>
        <xdr:cNvSpPr txBox="1"/>
      </xdr:nvSpPr>
      <xdr:spPr>
        <a:xfrm>
          <a:off x="17962228" y="9252855"/>
          <a:ext cx="3160059" cy="115740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Laita</a:t>
          </a:r>
          <a:r>
            <a:rPr lang="fi-FI" sz="1100" b="1" baseline="0"/>
            <a:t> keltaiseen soluun se kassatilanne, mikä näkyy toimittamassanne kirjanpitoajossa taseessa kassana.  </a:t>
          </a:r>
          <a:br>
            <a:rPr lang="fi-FI" sz="1100" b="1" baseline="0"/>
          </a:br>
          <a:r>
            <a:rPr lang="fi-FI" sz="1100" b="1" baseline="0"/>
            <a:t>Jos taseen kassatieto on tuoreempi, niin katso, että se on synkronissa saman kuukauden arvon kanssa.</a:t>
          </a:r>
          <a:endParaRPr lang="fi-FI" sz="1100" b="1"/>
        </a:p>
      </xdr:txBody>
    </xdr:sp>
    <xdr:clientData/>
  </xdr:twoCellAnchor>
  <xdr:twoCellAnchor>
    <xdr:from>
      <xdr:col>21</xdr:col>
      <xdr:colOff>336177</xdr:colOff>
      <xdr:row>40</xdr:row>
      <xdr:rowOff>100854</xdr:rowOff>
    </xdr:from>
    <xdr:to>
      <xdr:col>26</xdr:col>
      <xdr:colOff>437030</xdr:colOff>
      <xdr:row>49</xdr:row>
      <xdr:rowOff>67236</xdr:rowOff>
    </xdr:to>
    <xdr:sp macro="" textlink="">
      <xdr:nvSpPr>
        <xdr:cNvPr id="5" name="Tekstiruutu 4">
          <a:extLst>
            <a:ext uri="{FF2B5EF4-FFF2-40B4-BE49-F238E27FC236}">
              <a16:creationId xmlns:a16="http://schemas.microsoft.com/office/drawing/2014/main" id="{00000000-0008-0000-0100-000005000000}"/>
            </a:ext>
          </a:extLst>
        </xdr:cNvPr>
        <xdr:cNvSpPr txBox="1"/>
      </xdr:nvSpPr>
      <xdr:spPr>
        <a:xfrm>
          <a:off x="17895795" y="4157383"/>
          <a:ext cx="3126441" cy="137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Katso, että projektin kulut eivät ole kahteen</a:t>
          </a:r>
          <a:r>
            <a:rPr lang="fi-FI" sz="1100" b="1" baseline="0"/>
            <a:t> kertaan, vähennä projektin palkat toiminnan palkoista tarvittaessa riviltä 34.</a:t>
          </a:r>
        </a:p>
        <a:p>
          <a:r>
            <a:rPr lang="fi-FI" sz="1100" b="1" baseline="0"/>
            <a:t>BF hyväksyy projektin palkkoja 11kk, kun henkilösivukustannus kattaa loma-ajan palkat, mutta tässä voit jakaa 12kk:lle ja näyttää palkan kassavirran lomalle saman suuruisena. </a:t>
          </a:r>
        </a:p>
      </xdr:txBody>
    </xdr:sp>
    <xdr:clientData/>
  </xdr:twoCellAnchor>
  <xdr:twoCellAnchor>
    <xdr:from>
      <xdr:col>21</xdr:col>
      <xdr:colOff>336176</xdr:colOff>
      <xdr:row>51</xdr:row>
      <xdr:rowOff>33617</xdr:rowOff>
    </xdr:from>
    <xdr:to>
      <xdr:col>26</xdr:col>
      <xdr:colOff>459442</xdr:colOff>
      <xdr:row>58</xdr:row>
      <xdr:rowOff>56030</xdr:rowOff>
    </xdr:to>
    <xdr:sp macro="" textlink="">
      <xdr:nvSpPr>
        <xdr:cNvPr id="6" name="Tekstiruutu 5">
          <a:extLst>
            <a:ext uri="{FF2B5EF4-FFF2-40B4-BE49-F238E27FC236}">
              <a16:creationId xmlns:a16="http://schemas.microsoft.com/office/drawing/2014/main" id="{00000000-0008-0000-0100-000006000000}"/>
            </a:ext>
          </a:extLst>
        </xdr:cNvPr>
        <xdr:cNvSpPr txBox="1"/>
      </xdr:nvSpPr>
      <xdr:spPr>
        <a:xfrm>
          <a:off x="17900276" y="5491442"/>
          <a:ext cx="3171266" cy="1155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1">
              <a:solidFill>
                <a:schemeClr val="dk1"/>
              </a:solidFill>
              <a:effectLst/>
              <a:latin typeface="+mn-lt"/>
              <a:ea typeface="+mn-ea"/>
              <a:cs typeface="+mn-cs"/>
            </a:rPr>
            <a:t>Jos projekteja</a:t>
          </a:r>
          <a:r>
            <a:rPr lang="fi-FI" sz="1100" b="1" baseline="0">
              <a:solidFill>
                <a:schemeClr val="dk1"/>
              </a:solidFill>
              <a:effectLst/>
              <a:latin typeface="+mn-lt"/>
              <a:ea typeface="+mn-ea"/>
              <a:cs typeface="+mn-cs"/>
            </a:rPr>
            <a:t> on </a:t>
          </a:r>
          <a:r>
            <a:rPr lang="fi-FI" sz="1100" b="1">
              <a:solidFill>
                <a:schemeClr val="dk1"/>
              </a:solidFill>
              <a:effectLst/>
              <a:latin typeface="+mn-lt"/>
              <a:ea typeface="+mn-ea"/>
              <a:cs typeface="+mn-cs"/>
            </a:rPr>
            <a:t>useampia</a:t>
          </a:r>
          <a:r>
            <a:rPr lang="fi-FI" sz="1100" b="1" baseline="0">
              <a:solidFill>
                <a:schemeClr val="dk1"/>
              </a:solidFill>
              <a:effectLst/>
              <a:latin typeface="+mn-lt"/>
              <a:ea typeface="+mn-ea"/>
              <a:cs typeface="+mn-cs"/>
            </a:rPr>
            <a:t>, niin lisää rivejä ja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esitä kukin projekti erikseen.</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Pitkissä projekteissa jatka taulukkoa niin, että projektin kaikki kuukaudet + 2kk loppumaksua varten tulee esitettyä. </a:t>
          </a:r>
        </a:p>
      </xdr:txBody>
    </xdr:sp>
    <xdr:clientData/>
  </xdr:twoCellAnchor>
  <xdr:twoCellAnchor>
    <xdr:from>
      <xdr:col>21</xdr:col>
      <xdr:colOff>336174</xdr:colOff>
      <xdr:row>7</xdr:row>
      <xdr:rowOff>13607</xdr:rowOff>
    </xdr:from>
    <xdr:to>
      <xdr:col>26</xdr:col>
      <xdr:colOff>557892</xdr:colOff>
      <xdr:row>27</xdr:row>
      <xdr:rowOff>13607</xdr:rowOff>
    </xdr:to>
    <xdr:sp macro="" textlink="">
      <xdr:nvSpPr>
        <xdr:cNvPr id="7" name="Tekstiruutu 6">
          <a:extLst>
            <a:ext uri="{FF2B5EF4-FFF2-40B4-BE49-F238E27FC236}">
              <a16:creationId xmlns:a16="http://schemas.microsoft.com/office/drawing/2014/main" id="{00000000-0008-0000-0100-000007000000}"/>
            </a:ext>
          </a:extLst>
        </xdr:cNvPr>
        <xdr:cNvSpPr txBox="1"/>
      </xdr:nvSpPr>
      <xdr:spPr>
        <a:xfrm>
          <a:off x="18039067" y="1428750"/>
          <a:ext cx="3283325" cy="293914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chemeClr val="dk1"/>
              </a:solidFill>
              <a:effectLst/>
              <a:latin typeface="+mn-lt"/>
              <a:ea typeface="+mn-ea"/>
              <a:cs typeface="+mn-cs"/>
            </a:rPr>
            <a:t>Esitä ensimmäiset 12kk tarkasti ja realistisesti, seuraavat kk  alustavat</a:t>
          </a:r>
          <a:r>
            <a:rPr lang="fi-FI" sz="1100" b="1" baseline="0">
              <a:solidFill>
                <a:schemeClr val="dk1"/>
              </a:solidFill>
              <a:effectLst/>
              <a:latin typeface="+mn-lt"/>
              <a:ea typeface="+mn-ea"/>
              <a:cs typeface="+mn-cs"/>
            </a:rPr>
            <a:t> luvut, esim. 13. kuukausi kopioutuna.  </a:t>
          </a:r>
        </a:p>
        <a:p>
          <a:endParaRPr lang="fi-FI">
            <a:effectLst/>
          </a:endParaRPr>
        </a:p>
        <a:p>
          <a:r>
            <a:rPr lang="fi-FI" sz="1100" b="1" baseline="0">
              <a:solidFill>
                <a:schemeClr val="dk1"/>
              </a:solidFill>
              <a:effectLst/>
              <a:latin typeface="+mn-lt"/>
              <a:ea typeface="+mn-ea"/>
              <a:cs typeface="+mn-cs"/>
            </a:rPr>
            <a:t>Jos projektin kesto on yli 12kk, niin täytä myös T-lomakkeet!</a:t>
          </a:r>
          <a:endParaRPr lang="fi-FI">
            <a:effectLst/>
          </a:endParaRPr>
        </a:p>
      </xdr:txBody>
    </xdr:sp>
    <xdr:clientData/>
  </xdr:twoCellAnchor>
  <xdr:twoCellAnchor>
    <xdr:from>
      <xdr:col>21</xdr:col>
      <xdr:colOff>326572</xdr:colOff>
      <xdr:row>85</xdr:row>
      <xdr:rowOff>122466</xdr:rowOff>
    </xdr:from>
    <xdr:to>
      <xdr:col>26</xdr:col>
      <xdr:colOff>517072</xdr:colOff>
      <xdr:row>89</xdr:row>
      <xdr:rowOff>77642</xdr:rowOff>
    </xdr:to>
    <xdr:sp macro="" textlink="">
      <xdr:nvSpPr>
        <xdr:cNvPr id="8" name="Tekstiruutu 7">
          <a:extLst>
            <a:ext uri="{FF2B5EF4-FFF2-40B4-BE49-F238E27FC236}">
              <a16:creationId xmlns:a16="http://schemas.microsoft.com/office/drawing/2014/main" id="{00000000-0008-0000-0100-000008000000}"/>
            </a:ext>
          </a:extLst>
        </xdr:cNvPr>
        <xdr:cNvSpPr txBox="1"/>
      </xdr:nvSpPr>
      <xdr:spPr>
        <a:xfrm>
          <a:off x="17890672" y="9952266"/>
          <a:ext cx="3238500" cy="631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1"/>
            <a:t>PALAUTA</a:t>
          </a:r>
          <a:r>
            <a:rPr lang="fi-FI" sz="1200" b="1" baseline="0"/>
            <a:t> TÄMÄ KASSAVIRTAENNUSTE JA T-LOMAKKEET MYÖS EXCEL-MUOTOISENA TIEDOSTONA, JOTTA NIIDEN LUKEMINEN JA TARKEMPI ANALYSOINTI ON MAHDOLLISTA !!!</a:t>
          </a:r>
          <a:endParaRPr lang="fi-FI" sz="1200" b="1"/>
        </a:p>
      </xdr:txBody>
    </xdr:sp>
    <xdr:clientData/>
  </xdr:twoCellAnchor>
  <xdr:twoCellAnchor>
    <xdr:from>
      <xdr:col>21</xdr:col>
      <xdr:colOff>324970</xdr:colOff>
      <xdr:row>59</xdr:row>
      <xdr:rowOff>11204</xdr:rowOff>
    </xdr:from>
    <xdr:to>
      <xdr:col>26</xdr:col>
      <xdr:colOff>448236</xdr:colOff>
      <xdr:row>74</xdr:row>
      <xdr:rowOff>54429</xdr:rowOff>
    </xdr:to>
    <xdr:sp macro="" textlink="">
      <xdr:nvSpPr>
        <xdr:cNvPr id="9" name="Tekstiruutu 8">
          <a:extLst>
            <a:ext uri="{FF2B5EF4-FFF2-40B4-BE49-F238E27FC236}">
              <a16:creationId xmlns:a16="http://schemas.microsoft.com/office/drawing/2014/main" id="{00000000-0008-0000-0100-000009000000}"/>
            </a:ext>
          </a:extLst>
        </xdr:cNvPr>
        <xdr:cNvSpPr txBox="1"/>
      </xdr:nvSpPr>
      <xdr:spPr>
        <a:xfrm>
          <a:off x="17889070" y="6764429"/>
          <a:ext cx="3171266" cy="18244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Business Finlandin T&amp;K-rahoitus on pääsääntöisesti 50%:n  lainaa, erityisistä syistä 70%:n lainaa.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30% lainasta voidaan maksaa ennakkona, väliraportin perusteella kuluja vastaava osuus ja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20% maksetaan loppuraportin jälkeen.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KOPIOI MAKSUERÄT OIKEILLE PAIKOILLE</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Tutkimuksellissa hankkeissa rahoitus on avustusta 50% (tai suuryritykset 40%), josta ei makseta ennakkoa ja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10% maksetaan loppuraportin jälkeen.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0</xdr:colOff>
      <xdr:row>4</xdr:row>
      <xdr:rowOff>152400</xdr:rowOff>
    </xdr:from>
    <xdr:to>
      <xdr:col>30</xdr:col>
      <xdr:colOff>371475</xdr:colOff>
      <xdr:row>10</xdr:row>
      <xdr:rowOff>47625</xdr:rowOff>
    </xdr:to>
    <xdr:sp macro="" textlink="">
      <xdr:nvSpPr>
        <xdr:cNvPr id="2" name="Tekstiruutu 1">
          <a:extLst>
            <a:ext uri="{FF2B5EF4-FFF2-40B4-BE49-F238E27FC236}">
              <a16:creationId xmlns:a16="http://schemas.microsoft.com/office/drawing/2014/main" id="{00000000-0008-0000-0C00-000002000000}"/>
            </a:ext>
          </a:extLst>
        </xdr:cNvPr>
        <xdr:cNvSpPr txBox="1"/>
      </xdr:nvSpPr>
      <xdr:spPr>
        <a:xfrm>
          <a:off x="7286625" y="781050"/>
          <a:ext cx="585787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a:t>Form T should be provided</a:t>
          </a:r>
          <a:r>
            <a:rPr lang="en-us" sz="1100" baseline="0"/>
            <a:t> as further information when the project lasts more than one year.  </a:t>
          </a:r>
        </a:p>
        <a:p>
          <a:pPr rtl="0"/>
          <a:r>
            <a:rPr lang="en-us" sz="1100" baseline="0"/>
            <a:t>If the project lasts less than one year, it is not necessary to provide the form.</a:t>
          </a:r>
        </a:p>
        <a:p>
          <a:pPr rtl="0"/>
          <a:endParaRPr lang="fi-FI" sz="1100" baseline="0"/>
        </a:p>
        <a:p>
          <a:pPr rtl="0"/>
          <a:r>
            <a:rPr lang="en-us" sz="1100" baseline="0"/>
            <a:t>The forms should be submitted in Excel format. </a:t>
          </a:r>
          <a:endParaRPr lang="fi-FI"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23</xdr:col>
      <xdr:colOff>0</xdr:colOff>
      <xdr:row>4</xdr:row>
      <xdr:rowOff>0</xdr:rowOff>
    </xdr:from>
    <xdr:to>
      <xdr:col>31</xdr:col>
      <xdr:colOff>238125</xdr:colOff>
      <xdr:row>9</xdr:row>
      <xdr:rowOff>142875</xdr:rowOff>
    </xdr:to>
    <xdr:sp macro="" textlink="">
      <xdr:nvSpPr>
        <xdr:cNvPr id="2" name="Tekstiruutu 1">
          <a:extLst>
            <a:ext uri="{FF2B5EF4-FFF2-40B4-BE49-F238E27FC236}">
              <a16:creationId xmlns:a16="http://schemas.microsoft.com/office/drawing/2014/main" id="{00000000-0008-0000-0D00-000002000000}"/>
            </a:ext>
          </a:extLst>
        </xdr:cNvPr>
        <xdr:cNvSpPr txBox="1"/>
      </xdr:nvSpPr>
      <xdr:spPr>
        <a:xfrm>
          <a:off x="10096500" y="609600"/>
          <a:ext cx="511492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a:t>Form T should be provided</a:t>
          </a:r>
          <a:r>
            <a:rPr lang="en-us" sz="1100" baseline="0"/>
            <a:t> as further information when the project lasts more than one year.  </a:t>
          </a:r>
        </a:p>
        <a:p>
          <a:pPr rtl="0"/>
          <a:r>
            <a:rPr lang="en-us" sz="1100" baseline="0"/>
            <a:t>If the project lasts less than one year, it is not necessary to provide the form.</a:t>
          </a:r>
        </a:p>
        <a:p>
          <a:pPr rtl="0"/>
          <a:endParaRPr lang="fi-FI" sz="1100" baseline="0"/>
        </a:p>
        <a:p>
          <a:pPr rtl="0"/>
          <a:r>
            <a:rPr lang="en-us" sz="1100" baseline="0"/>
            <a:t>The forms should be submitted in Excel format. </a:t>
          </a:r>
          <a:endParaRPr lang="fi-FI"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543598</xdr:colOff>
      <xdr:row>66</xdr:row>
      <xdr:rowOff>63651</xdr:rowOff>
    </xdr:from>
    <xdr:to>
      <xdr:col>21</xdr:col>
      <xdr:colOff>386715</xdr:colOff>
      <xdr:row>78</xdr:row>
      <xdr:rowOff>150533</xdr:rowOff>
    </xdr:to>
    <xdr:sp macro="" textlink="">
      <xdr:nvSpPr>
        <xdr:cNvPr id="2" name="Tekstiruutu 1">
          <a:extLst>
            <a:ext uri="{FF2B5EF4-FFF2-40B4-BE49-F238E27FC236}">
              <a16:creationId xmlns:a16="http://schemas.microsoft.com/office/drawing/2014/main" id="{00000000-0008-0000-0900-000002000000}"/>
            </a:ext>
          </a:extLst>
        </xdr:cNvPr>
        <xdr:cNvSpPr txBox="1"/>
      </xdr:nvSpPr>
      <xdr:spPr>
        <a:xfrm>
          <a:off x="9897148" y="11122176"/>
          <a:ext cx="6967817" cy="2029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Tulot -riville kirjataan merkittävät, projektin aikana tai välittömästi sen jälkeen syntyneet ja suoraan projektin kustannuksilla aikaan saadut tulot. Tällaista tuloa voi tuoda esimerkiksi projektissa rakennetun prototyypin myyminen. Muita kuin merkittäviä tuloja ei kirjata riville.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 Jos tulo on enintään 20 prosenttia hankkeen kokonaiskustannuksista, sitä ei pidetä merkittävänä. Jos tulo on enintään puolet projektin kokonaiskustannuksista, tulon merkittävyys ratkaistaan tapauskohtaisesti sen mukaan, onko kyse satunnaisesta vai suunnitellusta tulosta. Tulo katsotaan merkittäväksi aina, jos vastaa suuruudeltaan pääosaa hankkeen kokonaiskustannuksista.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Merkittävät tulot vähentävät hankkeelle hyväksyttäviä kokonaiskustannuksia. </a:t>
          </a:r>
        </a:p>
        <a:p>
          <a:endParaRPr lang="fi-FI" sz="1100"/>
        </a:p>
      </xdr:txBody>
    </xdr:sp>
    <xdr:clientData/>
  </xdr:twoCellAnchor>
  <xdr:twoCellAnchor>
    <xdr:from>
      <xdr:col>0</xdr:col>
      <xdr:colOff>291830</xdr:colOff>
      <xdr:row>115</xdr:row>
      <xdr:rowOff>101188</xdr:rowOff>
    </xdr:from>
    <xdr:to>
      <xdr:col>9</xdr:col>
      <xdr:colOff>433923</xdr:colOff>
      <xdr:row>143</xdr:row>
      <xdr:rowOff>111711</xdr:rowOff>
    </xdr:to>
    <xdr:sp macro="" textlink="">
      <xdr:nvSpPr>
        <xdr:cNvPr id="3" name="Tekstiruutu 2">
          <a:extLst>
            <a:ext uri="{FF2B5EF4-FFF2-40B4-BE49-F238E27FC236}">
              <a16:creationId xmlns:a16="http://schemas.microsoft.com/office/drawing/2014/main" id="{00000000-0008-0000-0900-000003000000}"/>
            </a:ext>
          </a:extLst>
        </xdr:cNvPr>
        <xdr:cNvSpPr txBox="1"/>
      </xdr:nvSpPr>
      <xdr:spPr>
        <a:xfrm>
          <a:off x="291830" y="19151188"/>
          <a:ext cx="7190593" cy="4544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Aineet</a:t>
          </a:r>
          <a:r>
            <a:rPr lang="fi-FI" sz="1100" baseline="0">
              <a:solidFill>
                <a:schemeClr val="dk1"/>
              </a:solidFill>
              <a:effectLst/>
              <a:latin typeface="+mn-lt"/>
              <a:ea typeface="+mn-ea"/>
              <a:cs typeface="+mn-cs"/>
            </a:rPr>
            <a:t> ja tarvikkeet</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  Projektissa/tutkimustyössä tarvittavat raaka-aineet, tarvikkeet, materiaalit ja komponentit ulkopuolisina ostoina ja/tai organisaation sisäisinä hankintahintaisina veloituksina. </a:t>
          </a:r>
        </a:p>
        <a:p>
          <a:pPr marL="0" marR="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   Alle 1000 euron arvoiset koneet, laitteet ja tietokoneohjelmistot ulkopuolisina ostoina ja/tai organisaation sisäisinä hankintahintaisina veloituksina. </a:t>
          </a:r>
          <a:endParaRPr lang="fi-FI">
            <a:effectLst/>
          </a:endParaRPr>
        </a:p>
        <a:p>
          <a:r>
            <a:rPr lang="fi-FI" sz="1100">
              <a:solidFill>
                <a:schemeClr val="dk1"/>
              </a:solidFill>
              <a:effectLst/>
              <a:latin typeface="+mn-lt"/>
              <a:ea typeface="+mn-ea"/>
              <a:cs typeface="+mn-cs"/>
            </a:rPr>
            <a:t>Hakijan on kustannuserittelyn yhteydessä perusteltava, mitä aineita ja tarvikkeita projektissa tarvitaan.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Laiteostot</a:t>
          </a:r>
        </a:p>
        <a:p>
          <a:r>
            <a:rPr lang="fi-FI" sz="1100">
              <a:solidFill>
                <a:schemeClr val="dk1"/>
              </a:solidFill>
              <a:effectLst/>
              <a:latin typeface="+mn-lt"/>
              <a:ea typeface="+mn-ea"/>
              <a:cs typeface="+mn-cs"/>
            </a:rPr>
            <a:t>Pääsääntöisesti laitekustannukset hyväksytään poistoina tai vuokrina (ks.rivi Laitepoistot/vuokrat).</a:t>
          </a:r>
        </a:p>
        <a:p>
          <a:r>
            <a:rPr lang="fi-FI" sz="1100">
              <a:solidFill>
                <a:schemeClr val="dk1"/>
              </a:solidFill>
              <a:effectLst/>
              <a:latin typeface="+mn-lt"/>
              <a:ea typeface="+mn-ea"/>
              <a:cs typeface="+mn-cs"/>
            </a:rPr>
            <a:t>   Jos laitteiden käyttöikä on alle kolme vuotta, hyväksytään koko hankintahinnasta projektille kuuluva osuus projektin kustannuksiksi. </a:t>
          </a:r>
        </a:p>
        <a:p>
          <a:r>
            <a:rPr lang="fi-FI" sz="1100">
              <a:solidFill>
                <a:schemeClr val="dk1"/>
              </a:solidFill>
              <a:effectLst/>
              <a:latin typeface="+mn-lt"/>
              <a:ea typeface="+mn-ea"/>
              <a:cs typeface="+mn-cs"/>
            </a:rPr>
            <a:t>   Laiteostojen erittelyssä hakijan on esitettävä ostettaviksi suunniteltujen laitteiden kuvaus, perustelu ja laitekohtainen kustannus.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Laitepoistot/-vuokrat</a:t>
          </a:r>
        </a:p>
        <a:p>
          <a:r>
            <a:rPr lang="fi-FI" sz="1100">
              <a:solidFill>
                <a:schemeClr val="dk1"/>
              </a:solidFill>
              <a:effectLst/>
              <a:latin typeface="+mn-lt"/>
              <a:ea typeface="+mn-ea"/>
              <a:cs typeface="+mn-cs"/>
            </a:rPr>
            <a:t>Laitteiden osto- tai vuokrauskustannuksia voidaan hyväksyä niiltä osin kuin laitetta käytetään projektissa (= projektin käyttöä vastaava osuus laitetta koskevista ja kirjanpitoon merkityistä, suunnitelman mukaisista poistoista tai vuokrista projektin aikana). </a:t>
          </a:r>
        </a:p>
        <a:p>
          <a:r>
            <a:rPr lang="fi-FI" sz="1100">
              <a:solidFill>
                <a:schemeClr val="dk1"/>
              </a:solidFill>
              <a:effectLst/>
              <a:latin typeface="+mn-lt"/>
              <a:ea typeface="+mn-ea"/>
              <a:cs typeface="+mn-cs"/>
            </a:rPr>
            <a:t>    Vuokrista voidaan hyväksyä enintään kyseisen hankinnan ostohintaa vastaavat vuokramenot. Muut leasing-sopimukseen liittyvät menot (hallinto-, vakuutus-, korjaus- tms. menot) eivät ole rahoituskelpoisia.</a:t>
          </a:r>
        </a:p>
        <a:p>
          <a:r>
            <a:rPr lang="fi-FI" sz="1100">
              <a:solidFill>
                <a:schemeClr val="dk1"/>
              </a:solidFill>
              <a:effectLst/>
              <a:latin typeface="+mn-lt"/>
              <a:ea typeface="+mn-ea"/>
              <a:cs typeface="+mn-cs"/>
            </a:rPr>
            <a:t>Poistoja voidaan hyväksyä vain omaisuudesta, jonka hankintaan ei ole saatu kansallista eikä Euroopan yhteisön tukea.</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Tietokoneohjelmistojen ja muiden käyttöoikeuksien hankinta rinnastetaan laitteisiin.</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 Laitekustannusten erittelyssä hakijan on esitettävä ostettaviksi tai vuokrattaviksi suunniteltujen laitteiden kuvaus, perustelu ja laitekohtainen kustannus. </a:t>
          </a:r>
        </a:p>
        <a:p>
          <a:endParaRPr lang="fi-FI" sz="1100"/>
        </a:p>
      </xdr:txBody>
    </xdr:sp>
    <xdr:clientData/>
  </xdr:twoCellAnchor>
  <xdr:twoCellAnchor>
    <xdr:from>
      <xdr:col>10</xdr:col>
      <xdr:colOff>453614</xdr:colOff>
      <xdr:row>122</xdr:row>
      <xdr:rowOff>28112</xdr:rowOff>
    </xdr:from>
    <xdr:to>
      <xdr:col>20</xdr:col>
      <xdr:colOff>340997</xdr:colOff>
      <xdr:row>128</xdr:row>
      <xdr:rowOff>84397</xdr:rowOff>
    </xdr:to>
    <xdr:sp macro="" textlink="">
      <xdr:nvSpPr>
        <xdr:cNvPr id="4" name="Tekstiruutu 3">
          <a:extLst>
            <a:ext uri="{FF2B5EF4-FFF2-40B4-BE49-F238E27FC236}">
              <a16:creationId xmlns:a16="http://schemas.microsoft.com/office/drawing/2014/main" id="{00000000-0008-0000-0900-000004000000}"/>
            </a:ext>
          </a:extLst>
        </xdr:cNvPr>
        <xdr:cNvSpPr txBox="1"/>
      </xdr:nvSpPr>
      <xdr:spPr>
        <a:xfrm>
          <a:off x="8292689" y="20211587"/>
          <a:ext cx="7735983" cy="1027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Ostettavina palveluina </a:t>
          </a:r>
          <a:r>
            <a:rPr lang="fi-FI" sz="1100" b="1">
              <a:solidFill>
                <a:schemeClr val="dk1"/>
              </a:solidFill>
              <a:effectLst/>
              <a:latin typeface="+mn-lt"/>
              <a:ea typeface="+mn-ea"/>
              <a:cs typeface="+mn-cs"/>
            </a:rPr>
            <a:t>Muilta organisaatioilta </a:t>
          </a:r>
          <a:r>
            <a:rPr lang="fi-FI" sz="1100">
              <a:solidFill>
                <a:schemeClr val="dk1"/>
              </a:solidFill>
              <a:effectLst/>
              <a:latin typeface="+mn-lt"/>
              <a:ea typeface="+mn-ea"/>
              <a:cs typeface="+mn-cs"/>
            </a:rPr>
            <a:t>ilmoitetaan kaikki projektissa ostettavat palvelut, jotka eivät sisälly edellä lueteltuihin tyyppeihin.</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Tässä ilmoitetaan myös kaikki ne ostettavien palvelujen kustannukset, joiden toimittaja ei ole vielä hakijan tiedossa. </a:t>
          </a:r>
        </a:p>
        <a:p>
          <a:endParaRPr lang="fi-FI" sz="1100"/>
        </a:p>
      </xdr:txBody>
    </xdr:sp>
    <xdr:clientData/>
  </xdr:twoCellAnchor>
  <xdr:twoCellAnchor>
    <xdr:from>
      <xdr:col>0</xdr:col>
      <xdr:colOff>323066</xdr:colOff>
      <xdr:row>82</xdr:row>
      <xdr:rowOff>56029</xdr:rowOff>
    </xdr:from>
    <xdr:to>
      <xdr:col>9</xdr:col>
      <xdr:colOff>462916</xdr:colOff>
      <xdr:row>113</xdr:row>
      <xdr:rowOff>81459</xdr:rowOff>
    </xdr:to>
    <xdr:sp macro="" textlink="">
      <xdr:nvSpPr>
        <xdr:cNvPr id="5" name="Tekstiruutu 4">
          <a:extLst>
            <a:ext uri="{FF2B5EF4-FFF2-40B4-BE49-F238E27FC236}">
              <a16:creationId xmlns:a16="http://schemas.microsoft.com/office/drawing/2014/main" id="{00000000-0008-0000-0900-000005000000}"/>
            </a:ext>
          </a:extLst>
        </xdr:cNvPr>
        <xdr:cNvSpPr txBox="1"/>
      </xdr:nvSpPr>
      <xdr:spPr>
        <a:xfrm>
          <a:off x="323066" y="13705354"/>
          <a:ext cx="7188350" cy="5102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Palkat</a:t>
          </a:r>
        </a:p>
        <a:p>
          <a:r>
            <a:rPr lang="fi-FI" sz="1100">
              <a:solidFill>
                <a:schemeClr val="dk1"/>
              </a:solidFill>
              <a:effectLst/>
              <a:latin typeface="+mn-lt"/>
              <a:ea typeface="+mn-ea"/>
              <a:cs typeface="+mn-cs"/>
            </a:rPr>
            <a:t>    Laskentaperusteena ovat projektissa tehtävään työhön suoraan liittyvät ennakonpidätyksen alaiset rahapalkat teholliselta työajalta (enintään 11 kk/vuosi/henkilö).</a:t>
          </a:r>
        </a:p>
        <a:p>
          <a:r>
            <a:rPr lang="fi-FI" sz="1100">
              <a:solidFill>
                <a:schemeClr val="dk1"/>
              </a:solidFill>
              <a:effectLst/>
              <a:latin typeface="+mn-lt"/>
              <a:ea typeface="+mn-ea"/>
              <a:cs typeface="+mn-cs"/>
            </a:rPr>
            <a:t>    Palkkojen erittelyssä on yleensä syytä esittää kaikkien projektista palkkaa saavien henkilöiden nimi, koulutus sekä työpanos projektissa (htkk).</a:t>
          </a:r>
        </a:p>
        <a:p>
          <a:r>
            <a:rPr lang="fi-FI" sz="1100">
              <a:solidFill>
                <a:schemeClr val="dk1"/>
              </a:solidFill>
              <a:effectLst/>
              <a:latin typeface="+mn-lt"/>
              <a:ea typeface="+mn-ea"/>
              <a:cs typeface="+mn-cs"/>
            </a:rPr>
            <a:t>   Tilitettävien palkkojen tulee perustua tuntitasoiseen työajanseurantaan. Projektille tehty tehollinen työ kohdistetaan jälkikäteen, tunnin tarkkuudella niille päiville, joina työ on tehty. Henkilön tekemä muut työaika tulee todentaa vähintään siten, että kultakin raportointijaksolta saadaan luettava tieto henkilön raportointijaksolla tekemästä työstä, jotta projektille kuuluva osuus maksettavasta palkasta saadaan laskettua. </a:t>
          </a:r>
        </a:p>
        <a:p>
          <a:r>
            <a:rPr lang="fi-FI" sz="1100">
              <a:solidFill>
                <a:schemeClr val="dk1"/>
              </a:solidFill>
              <a:effectLst/>
              <a:latin typeface="+mn-lt"/>
              <a:ea typeface="+mn-ea"/>
              <a:cs typeface="+mn-cs"/>
            </a:rPr>
            <a:t>    Teholliseen työaikaan ei lasketa palkallisia poissaoloaikoja, kuten vuosiloma- ja sairaus-, äitiys-, vanhempain- ja isyysloma-aikaa eikä muuta välillistä työaikaa. </a:t>
          </a:r>
        </a:p>
        <a:p>
          <a:r>
            <a:rPr lang="fi-FI" sz="1100">
              <a:solidFill>
                <a:schemeClr val="dk1"/>
              </a:solidFill>
              <a:effectLst/>
              <a:latin typeface="+mn-lt"/>
              <a:ea typeface="+mn-ea"/>
              <a:cs typeface="+mn-cs"/>
            </a:rPr>
            <a:t>    Johdon ja hallinnon yleiskustannusluonteisia palkkoja ei voida sisällyttää projektin välittömiin palkkoihin.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Henkilösivukustannukset</a:t>
          </a:r>
        </a:p>
        <a:p>
          <a:r>
            <a:rPr lang="fi-FI" sz="1100">
              <a:solidFill>
                <a:schemeClr val="dk1"/>
              </a:solidFill>
              <a:effectLst/>
              <a:latin typeface="+mn-lt"/>
              <a:ea typeface="+mn-ea"/>
              <a:cs typeface="+mn-cs"/>
            </a:rPr>
            <a:t>   Henkilösivukustannukset muodostuvat välillisistä palkoista (mm. loma-ajan ja sairausajan palkka, lomaraha), sosiaaliturvan kustannuksista ja muista työvoimakustannuksista.</a:t>
          </a:r>
        </a:p>
        <a:p>
          <a:r>
            <a:rPr lang="fi-FI" sz="1100">
              <a:solidFill>
                <a:schemeClr val="dk1"/>
              </a:solidFill>
              <a:effectLst/>
              <a:latin typeface="+mn-lt"/>
              <a:ea typeface="+mn-ea"/>
              <a:cs typeface="+mn-cs"/>
            </a:rPr>
            <a:t>    Henkilösivukustannuksina hyväksytään enintään 50 prosenttia edellisessä kohdassa ilmoitetuista palkoista.</a:t>
          </a:r>
        </a:p>
        <a:p>
          <a:r>
            <a:rPr lang="fi-FI" sz="1100">
              <a:solidFill>
                <a:schemeClr val="dk1"/>
              </a:solidFill>
              <a:effectLst/>
              <a:latin typeface="+mn-lt"/>
              <a:ea typeface="+mn-ea"/>
              <a:cs typeface="+mn-cs"/>
            </a:rPr>
            <a:t>Jos loma-ajan palkkaa</a:t>
          </a:r>
          <a:r>
            <a:rPr lang="fi-FI" sz="1100" baseline="0">
              <a:solidFill>
                <a:schemeClr val="dk1"/>
              </a:solidFill>
              <a:effectLst/>
              <a:latin typeface="+mn-lt"/>
              <a:ea typeface="+mn-ea"/>
              <a:cs typeface="+mn-cs"/>
            </a:rPr>
            <a:t> ja lomarahaa ei makseta, niin henkilön henkilösivukustannuksiksi hyväksytään enintään 30%.</a:t>
          </a:r>
        </a:p>
        <a:p>
          <a:r>
            <a:rPr lang="fi-FI" sz="1100" baseline="0">
              <a:solidFill>
                <a:schemeClr val="dk1"/>
              </a:solidFill>
              <a:effectLst/>
              <a:latin typeface="+mn-lt"/>
              <a:ea typeface="+mn-ea"/>
              <a:cs typeface="+mn-cs"/>
            </a:rPr>
            <a:t>Jos palkka maksetaan ulkomaille, niin henkilösivukustannuksia ei hyväksytä.</a:t>
          </a:r>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Yleiskustannukset</a:t>
          </a:r>
        </a:p>
        <a:p>
          <a:r>
            <a:rPr lang="fi-FI" sz="1100">
              <a:solidFill>
                <a:schemeClr val="dk1"/>
              </a:solidFill>
              <a:effectLst/>
              <a:latin typeface="+mn-lt"/>
              <a:ea typeface="+mn-ea"/>
              <a:cs typeface="+mn-cs"/>
            </a:rPr>
            <a:t>   Business</a:t>
          </a:r>
          <a:r>
            <a:rPr lang="fi-FI" sz="1100" baseline="0">
              <a:solidFill>
                <a:schemeClr val="dk1"/>
              </a:solidFill>
              <a:effectLst/>
              <a:latin typeface="+mn-lt"/>
              <a:ea typeface="+mn-ea"/>
              <a:cs typeface="+mn-cs"/>
            </a:rPr>
            <a:t> Finlandin</a:t>
          </a:r>
          <a:r>
            <a:rPr lang="fi-FI" sz="1100">
              <a:solidFill>
                <a:schemeClr val="dk1"/>
              </a:solidFill>
              <a:effectLst/>
              <a:latin typeface="+mn-lt"/>
              <a:ea typeface="+mn-ea"/>
              <a:cs typeface="+mn-cs"/>
            </a:rPr>
            <a:t> rahoituksen piiriin voidaan hyväksyä tutkimus- ja kehitystyön toteuttamisesta aiheutuvat, hakijan kirjanpitoon perustuvat ja projektille kohdistettavissa olevat yleiskustannukset. </a:t>
          </a:r>
        </a:p>
        <a:p>
          <a:r>
            <a:rPr lang="fi-FI" sz="1100">
              <a:solidFill>
                <a:schemeClr val="dk1"/>
              </a:solidFill>
              <a:effectLst/>
              <a:latin typeface="+mn-lt"/>
              <a:ea typeface="+mn-ea"/>
              <a:cs typeface="+mn-cs"/>
            </a:rPr>
            <a:t>    Ilman erillistä kirjanpitoon perustuvaa laskelmaa voidaan hyväksyä enintään 20 % (&lt; 20 henkilöä), 30 % (20-49 henkilöä) tai 50 % (&gt; 50 henkilöä). </a:t>
          </a:r>
        </a:p>
        <a:p>
          <a:r>
            <a:rPr lang="fi-FI" sz="1100">
              <a:solidFill>
                <a:schemeClr val="dk1"/>
              </a:solidFill>
              <a:effectLst/>
              <a:latin typeface="+mn-lt"/>
              <a:ea typeface="+mn-ea"/>
              <a:cs typeface="+mn-cs"/>
            </a:rPr>
            <a:t> </a:t>
          </a:r>
        </a:p>
        <a:p>
          <a:endParaRPr lang="fi-FI" sz="1100"/>
        </a:p>
      </xdr:txBody>
    </xdr:sp>
    <xdr:clientData/>
  </xdr:twoCellAnchor>
  <xdr:twoCellAnchor>
    <xdr:from>
      <xdr:col>10</xdr:col>
      <xdr:colOff>380552</xdr:colOff>
      <xdr:row>82</xdr:row>
      <xdr:rowOff>77320</xdr:rowOff>
    </xdr:from>
    <xdr:to>
      <xdr:col>20</xdr:col>
      <xdr:colOff>415290</xdr:colOff>
      <xdr:row>121</xdr:row>
      <xdr:rowOff>13607</xdr:rowOff>
    </xdr:to>
    <xdr:sp macro="" textlink="">
      <xdr:nvSpPr>
        <xdr:cNvPr id="6" name="Tekstiruutu 5">
          <a:extLst>
            <a:ext uri="{FF2B5EF4-FFF2-40B4-BE49-F238E27FC236}">
              <a16:creationId xmlns:a16="http://schemas.microsoft.com/office/drawing/2014/main" id="{00000000-0008-0000-0900-000006000000}"/>
            </a:ext>
          </a:extLst>
        </xdr:cNvPr>
        <xdr:cNvSpPr txBox="1"/>
      </xdr:nvSpPr>
      <xdr:spPr>
        <a:xfrm>
          <a:off x="8219627" y="13726645"/>
          <a:ext cx="7883338" cy="6308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Palvelut</a:t>
          </a:r>
        </a:p>
        <a:p>
          <a:r>
            <a:rPr lang="fi-FI" sz="1100">
              <a:solidFill>
                <a:schemeClr val="dk1"/>
              </a:solidFill>
              <a:effectLst/>
              <a:latin typeface="+mn-lt"/>
              <a:ea typeface="+mn-ea"/>
              <a:cs typeface="+mn-cs"/>
            </a:rPr>
            <a:t>Alihankkijana yritys luokitellaan pk-yritykseksi, jos sen henkilöstön määrä on vähemmän kuin 250 henkilöä. </a:t>
          </a:r>
        </a:p>
        <a:p>
          <a:r>
            <a:rPr lang="fi-FI" sz="1100">
              <a:solidFill>
                <a:schemeClr val="dk1"/>
              </a:solidFill>
              <a:effectLst/>
              <a:latin typeface="+mn-lt"/>
              <a:ea typeface="+mn-ea"/>
              <a:cs typeface="+mn-cs"/>
            </a:rPr>
            <a:t>   Ostettavat palvelut eli yrityksen ulkopuolelta ostettavat suunnittelu- ja tutkimustyöt sekä selvitystyöt voidaan hyväksyä laskutuksen mukaisina. Projektista aiheutuvat tiedonhankinta-, patentin haku-, linsenssin osto-, koulutus-, projektin tilintarkastus- ja muut vastaavat kustannukset voidaan käsitellä ostettuina palveluina tai aine- ja tarvikeostoina.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Hakemuksen käsittelyn yhteydessä hakijan on esitettävä ostettaviksi suunniteltujen palvelujen kuvaus, palvelun tarjoaja ja hinta. </a:t>
          </a:r>
        </a:p>
        <a:p>
          <a:endParaRPr lang="fi-FI" sz="1100"/>
        </a:p>
        <a:p>
          <a:r>
            <a:rPr lang="fi-FI" sz="1100">
              <a:solidFill>
                <a:schemeClr val="dk1"/>
              </a:solidFill>
              <a:effectLst/>
              <a:latin typeface="+mn-lt"/>
              <a:ea typeface="+mn-ea"/>
              <a:cs typeface="+mn-cs"/>
            </a:rPr>
            <a:t>Tutkimuslaitoksilla tässä luokittelussa tarkoitetaan julkisia tutkimusorganisaatioita (esim. VTT, yliopistot ja korkeakoulut)</a:t>
          </a:r>
          <a:endParaRPr lang="fi-FI">
            <a:effectLst/>
          </a:endParaRPr>
        </a:p>
        <a:p>
          <a:r>
            <a:rPr lang="fi-FI" sz="1100">
              <a:solidFill>
                <a:schemeClr val="dk1"/>
              </a:solidFill>
              <a:effectLst/>
              <a:latin typeface="+mn-lt"/>
              <a:ea typeface="+mn-ea"/>
              <a:cs typeface="+mn-cs"/>
            </a:rPr>
            <a:t> </a:t>
          </a:r>
          <a:endParaRPr lang="fi-FI">
            <a:effectLst/>
          </a:endParaRPr>
        </a:p>
        <a:p>
          <a:r>
            <a:rPr lang="fi-FI" sz="1100">
              <a:solidFill>
                <a:schemeClr val="dk1"/>
              </a:solidFill>
              <a:effectLst/>
              <a:latin typeface="+mn-lt"/>
              <a:ea typeface="+mn-ea"/>
              <a:cs typeface="+mn-cs"/>
            </a:rPr>
            <a:t>Ostettavat palvelut eli yrityksen ulkopuolelta ostettavat suunnittelu- ja tutkimustyöt sekä selvitystyöt voidaan hyväksyä laskutuksen mukaisina. </a:t>
          </a:r>
          <a:endParaRPr lang="fi-FI">
            <a:effectLst/>
          </a:endParaRPr>
        </a:p>
        <a:p>
          <a:r>
            <a:rPr lang="fi-FI" sz="1100">
              <a:solidFill>
                <a:schemeClr val="dk1"/>
              </a:solidFill>
              <a:effectLst/>
              <a:latin typeface="+mn-lt"/>
              <a:ea typeface="+mn-ea"/>
              <a:cs typeface="+mn-cs"/>
            </a:rPr>
            <a:t> </a:t>
          </a:r>
          <a:endParaRPr lang="fi-FI">
            <a:effectLst/>
          </a:endParaRPr>
        </a:p>
        <a:p>
          <a:r>
            <a:rPr lang="fi-FI" sz="1100">
              <a:solidFill>
                <a:schemeClr val="dk1"/>
              </a:solidFill>
              <a:effectLst/>
              <a:latin typeface="+mn-lt"/>
              <a:ea typeface="+mn-ea"/>
              <a:cs typeface="+mn-cs"/>
            </a:rPr>
            <a:t>Projektista aiheutuvat tiedonhankinta-, patentin haku-, lisenssin osto-, koulutus-, projektin tilintarkastus- ja muut vastaavat kustannukset voidaan käsitellä ostettuina palveluina tai aine- ja tarvikeostoina.</a:t>
          </a:r>
          <a:endParaRPr lang="fi-FI">
            <a:effectLst/>
          </a:endParaRPr>
        </a:p>
        <a:p>
          <a:r>
            <a:rPr lang="fi-FI" sz="1100">
              <a:solidFill>
                <a:schemeClr val="dk1"/>
              </a:solidFill>
              <a:effectLst/>
              <a:latin typeface="+mn-lt"/>
              <a:ea typeface="+mn-ea"/>
              <a:cs typeface="+mn-cs"/>
            </a:rPr>
            <a:t> </a:t>
          </a:r>
          <a:endParaRPr lang="fi-FI">
            <a:effectLst/>
          </a:endParaRPr>
        </a:p>
        <a:p>
          <a:r>
            <a:rPr lang="fi-FI" sz="1100">
              <a:solidFill>
                <a:schemeClr val="dk1"/>
              </a:solidFill>
              <a:effectLst/>
              <a:latin typeface="+mn-lt"/>
              <a:ea typeface="+mn-ea"/>
              <a:cs typeface="+mn-cs"/>
            </a:rPr>
            <a:t>Hakemuksen käsittelyn yhteydessä hakijan on esitettävä ostettaviksi suunniteltujen palvelujen kuvaus, palvelun tarjoaja ja hinta </a:t>
          </a:r>
          <a:endParaRPr lang="fi-FI">
            <a:effectLst/>
          </a:endParaRPr>
        </a:p>
        <a:p>
          <a:endParaRPr lang="fi-FI" sz="1100"/>
        </a:p>
        <a:p>
          <a:r>
            <a:rPr lang="fi-FI" sz="1100">
              <a:solidFill>
                <a:schemeClr val="dk1"/>
              </a:solidFill>
              <a:effectLst/>
              <a:latin typeface="+mn-lt"/>
              <a:ea typeface="+mn-ea"/>
              <a:cs typeface="+mn-cs"/>
            </a:rPr>
            <a:t>Konserniin kuuluvat rahoituksen saajan tytäryhtiöiden lisäksi saman konsernin yritykset, joita ovat rahoituksen saajan emoyhtiö ja emoyhtiön muut tytäryhtiöt. </a:t>
          </a:r>
          <a:endParaRPr lang="fi-FI">
            <a:effectLst/>
          </a:endParaRPr>
        </a:p>
        <a:p>
          <a:r>
            <a:rPr lang="fi-FI" sz="1100">
              <a:solidFill>
                <a:schemeClr val="dk1"/>
              </a:solidFill>
              <a:effectLst/>
              <a:latin typeface="+mn-lt"/>
              <a:ea typeface="+mn-ea"/>
              <a:cs typeface="+mn-cs"/>
            </a:rPr>
            <a:t> </a:t>
          </a:r>
          <a:endParaRPr lang="fi-FI">
            <a:effectLst/>
          </a:endParaRPr>
        </a:p>
        <a:p>
          <a:r>
            <a:rPr lang="fi-FI" sz="1100">
              <a:solidFill>
                <a:schemeClr val="dk1"/>
              </a:solidFill>
              <a:effectLst/>
              <a:latin typeface="+mn-lt"/>
              <a:ea typeface="+mn-ea"/>
              <a:cs typeface="+mn-cs"/>
            </a:rPr>
            <a:t>Intressiyhteys kahden yrityksen välille syntyy, jos </a:t>
          </a:r>
          <a:br>
            <a:rPr lang="fi-FI" sz="1100">
              <a:solidFill>
                <a:schemeClr val="dk1"/>
              </a:solidFill>
              <a:effectLst/>
              <a:latin typeface="+mn-lt"/>
              <a:ea typeface="+mn-ea"/>
              <a:cs typeface="+mn-cs"/>
            </a:rPr>
          </a:br>
          <a:r>
            <a:rPr lang="fi-FI" sz="1100">
              <a:solidFill>
                <a:schemeClr val="dk1"/>
              </a:solidFill>
              <a:effectLst/>
              <a:latin typeface="+mn-lt"/>
              <a:ea typeface="+mn-ea"/>
              <a:cs typeface="+mn-cs"/>
            </a:rPr>
            <a:t>(1) vähintään 20% osuus toisesta yrityksestä on toisen omistuksessa tai hallinnassa (välillisesti tai välittömästi), </a:t>
          </a:r>
          <a:br>
            <a:rPr lang="fi-FI" sz="1100">
              <a:solidFill>
                <a:schemeClr val="dk1"/>
              </a:solidFill>
              <a:effectLst/>
              <a:latin typeface="+mn-lt"/>
              <a:ea typeface="+mn-ea"/>
              <a:cs typeface="+mn-cs"/>
            </a:rPr>
          </a:br>
          <a:r>
            <a:rPr lang="fi-FI" sz="1100">
              <a:solidFill>
                <a:schemeClr val="dk1"/>
              </a:solidFill>
              <a:effectLst/>
              <a:latin typeface="+mn-lt"/>
              <a:ea typeface="+mn-ea"/>
              <a:cs typeface="+mn-cs"/>
            </a:rPr>
            <a:t>(2) toisella yrityksistä on toiseen tosiasiallinen määräysvalta muusta syystä kuin omistuksen takia tai </a:t>
          </a:r>
          <a:br>
            <a:rPr lang="fi-FI" sz="1100">
              <a:solidFill>
                <a:schemeClr val="dk1"/>
              </a:solidFill>
              <a:effectLst/>
              <a:latin typeface="+mn-lt"/>
              <a:ea typeface="+mn-ea"/>
              <a:cs typeface="+mn-cs"/>
            </a:rPr>
          </a:br>
          <a:r>
            <a:rPr lang="fi-FI" sz="1100">
              <a:solidFill>
                <a:schemeClr val="dk1"/>
              </a:solidFill>
              <a:effectLst/>
              <a:latin typeface="+mn-lt"/>
              <a:ea typeface="+mn-ea"/>
              <a:cs typeface="+mn-cs"/>
            </a:rPr>
            <a:t>(3) yrityksillä on muu intressiyhteys, </a:t>
          </a:r>
          <a:r>
            <a:rPr lang="fi-FI" sz="1100" b="1">
              <a:solidFill>
                <a:schemeClr val="dk1"/>
              </a:solidFill>
              <a:effectLst/>
              <a:latin typeface="+mn-lt"/>
              <a:ea typeface="+mn-ea"/>
              <a:cs typeface="+mn-cs"/>
            </a:rPr>
            <a:t>esimerkiksi yhteisiä hallituksen jäseniä, omistajia tai toimitusjohtaja </a:t>
          </a:r>
          <a:r>
            <a:rPr lang="fi-FI" sz="1100">
              <a:solidFill>
                <a:schemeClr val="dk1"/>
              </a:solidFill>
              <a:effectLst/>
              <a:latin typeface="+mn-lt"/>
              <a:ea typeface="+mn-ea"/>
              <a:cs typeface="+mn-cs"/>
            </a:rPr>
            <a:t>(pörssiyhtiöiden omistajien tai vastuuhenkilöiden ei kuitenkaan yleensä katsota muodostavan intressiyhteyttä).</a:t>
          </a:r>
          <a:endParaRPr lang="fi-FI">
            <a:effectLst/>
          </a:endParaRPr>
        </a:p>
        <a:p>
          <a:r>
            <a:rPr lang="fi-FI" sz="1100">
              <a:solidFill>
                <a:schemeClr val="dk1"/>
              </a:solidFill>
              <a:effectLst/>
              <a:latin typeface="+mn-lt"/>
              <a:ea typeface="+mn-ea"/>
              <a:cs typeface="+mn-cs"/>
            </a:rPr>
            <a:t> </a:t>
          </a:r>
          <a:endParaRPr lang="fi-FI">
            <a:effectLst/>
          </a:endParaRPr>
        </a:p>
        <a:p>
          <a:r>
            <a:rPr lang="fi-FI" sz="1100">
              <a:solidFill>
                <a:schemeClr val="dk1"/>
              </a:solidFill>
              <a:effectLst/>
              <a:latin typeface="+mn-lt"/>
              <a:ea typeface="+mn-ea"/>
              <a:cs typeface="+mn-cs"/>
            </a:rPr>
            <a:t>Konsernin sisältä tai intressiyhtiöltä ostettujen alihankintojen kustannuksia Business Finland voi rahoittaa ainoastaan samoilla perusteilla kuin hakijayrityksen sisäisiä kustannuksia (ilman katetta). </a:t>
          </a:r>
          <a:br>
            <a:rPr lang="fi-FI" sz="1100">
              <a:solidFill>
                <a:schemeClr val="dk1"/>
              </a:solidFill>
              <a:effectLst/>
              <a:latin typeface="+mn-lt"/>
              <a:ea typeface="+mn-ea"/>
              <a:cs typeface="+mn-cs"/>
            </a:rPr>
          </a:br>
          <a:r>
            <a:rPr lang="fi-FI" sz="1100" b="1">
              <a:solidFill>
                <a:schemeClr val="dk1"/>
              </a:solidFill>
              <a:effectLst/>
              <a:latin typeface="+mn-lt"/>
              <a:ea typeface="+mn-ea"/>
              <a:cs typeface="+mn-cs"/>
            </a:rPr>
            <a:t>Intressi/konserniyhtiöltä ostetusta palvelusta tulee Business</a:t>
          </a:r>
          <a:r>
            <a:rPr lang="fi-FI" sz="1100" b="1" baseline="0">
              <a:solidFill>
                <a:schemeClr val="dk1"/>
              </a:solidFill>
              <a:effectLst/>
              <a:latin typeface="+mn-lt"/>
              <a:ea typeface="+mn-ea"/>
              <a:cs typeface="+mn-cs"/>
            </a:rPr>
            <a:t> Finlandille</a:t>
          </a:r>
          <a:r>
            <a:rPr lang="fi-FI" sz="1100" b="1">
              <a:solidFill>
                <a:schemeClr val="dk1"/>
              </a:solidFill>
              <a:effectLst/>
              <a:latin typeface="+mn-lt"/>
              <a:ea typeface="+mn-ea"/>
              <a:cs typeface="+mn-cs"/>
            </a:rPr>
            <a:t> toimittaa vastaava kustannusselvitys kuin hakijan omista kustannuksista. </a:t>
          </a:r>
          <a:endParaRPr lang="fi-FI" b="1">
            <a:effectLst/>
          </a:endParaRPr>
        </a:p>
        <a:p>
          <a:r>
            <a:rPr lang="fi-FI" sz="1100">
              <a:solidFill>
                <a:schemeClr val="dk1"/>
              </a:solidFill>
              <a:effectLst/>
              <a:latin typeface="+mn-lt"/>
              <a:ea typeface="+mn-ea"/>
              <a:cs typeface="+mn-cs"/>
            </a:rPr>
            <a:t> </a:t>
          </a:r>
          <a:endParaRPr lang="fi-FI">
            <a:effectLst/>
          </a:endParaRPr>
        </a:p>
        <a:p>
          <a:r>
            <a:rPr lang="fi-FI" sz="1100">
              <a:solidFill>
                <a:schemeClr val="dk1"/>
              </a:solidFill>
              <a:effectLst/>
              <a:latin typeface="+mn-lt"/>
              <a:ea typeface="+mn-ea"/>
              <a:cs typeface="+mn-cs"/>
            </a:rPr>
            <a:t>Hakijan tulee selvittää hakemuksen yhteydessä, tullaanko projektin toteutuksessa käyttämään ulkomaisia konserni- tai intressiyrityksiä ja esittää tälle perustelut. Hyväksyttäviä kustannuksia voivat olla projektin ulkomaiselle konserni- tai intressiyritykselle aiheuttamat välittömät kustannukset pois lukien henkilösivukustannukset. Myöskään yleiskustannuksia ei hyväksytä projektin kustannuksiksi. Monikansallisten suuryritysten projekteissa ei hyväksytä ulkomailla sijaitsevissa toimipisteissä tai konserniyhtiöissä syntyviä kustannuksia. </a:t>
          </a:r>
          <a:endParaRPr lang="fi-FI">
            <a:effectLst/>
          </a:endParaRPr>
        </a:p>
        <a:p>
          <a:endParaRPr lang="fi-FI"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347383</xdr:colOff>
      <xdr:row>28</xdr:row>
      <xdr:rowOff>134470</xdr:rowOff>
    </xdr:from>
    <xdr:to>
      <xdr:col>26</xdr:col>
      <xdr:colOff>459442</xdr:colOff>
      <xdr:row>40</xdr:row>
      <xdr:rowOff>56029</xdr:rowOff>
    </xdr:to>
    <xdr:sp macro="" textlink="">
      <xdr:nvSpPr>
        <xdr:cNvPr id="2" name="Tekstiruutu 1">
          <a:extLst>
            <a:ext uri="{FF2B5EF4-FFF2-40B4-BE49-F238E27FC236}">
              <a16:creationId xmlns:a16="http://schemas.microsoft.com/office/drawing/2014/main" id="{00000000-0008-0000-0E00-000002000000}"/>
            </a:ext>
          </a:extLst>
        </xdr:cNvPr>
        <xdr:cNvSpPr txBox="1"/>
      </xdr:nvSpPr>
      <xdr:spPr>
        <a:xfrm>
          <a:off x="18606808" y="2839570"/>
          <a:ext cx="3160059" cy="137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b="1"/>
            <a:t>Lägg till behövligt antal kolumner,  om projektet är så långt att kolumnerna i mallen inte räcker till.</a:t>
          </a:r>
        </a:p>
        <a:p>
          <a:pPr rtl="0"/>
          <a:endParaRPr lang="fi-FI" sz="1100" b="1" baseline="0"/>
        </a:p>
        <a:p>
          <a:pPr rtl="0"/>
          <a:r>
            <a:rPr lang="sv-fi" sz="1100" b="1" baseline="0"/>
            <a:t>Klicka på U för att välja hela kolumnen, </a:t>
          </a:r>
          <a:br>
            <a:rPr lang="fi-FI" sz="1100" b="1" baseline="0"/>
          </a:br>
          <a:r>
            <a:rPr lang="sv-fi" sz="1100" b="1" baseline="0"/>
            <a:t>klicka samtidigt på CTRL och +,</a:t>
          </a:r>
          <a:br>
            <a:rPr lang="fi-FI" sz="1100" b="1" baseline="0"/>
          </a:br>
          <a:r>
            <a:rPr lang="sv-fi" sz="1100" b="1" baseline="0"/>
            <a:t>kopiera formlerna från föregående kolumn T </a:t>
          </a:r>
          <a:br>
            <a:rPr lang="fi-FI" sz="1100" b="1" baseline="0"/>
          </a:br>
          <a:r>
            <a:rPr lang="sv-fi" sz="1100" b="1" baseline="0"/>
            <a:t>till slutet.</a:t>
          </a:r>
          <a:br>
            <a:rPr lang="fi-FI" sz="1100" baseline="0"/>
          </a:br>
          <a:endParaRPr lang="fi-FI" sz="1100"/>
        </a:p>
      </xdr:txBody>
    </xdr:sp>
    <xdr:clientData/>
  </xdr:twoCellAnchor>
  <xdr:twoCellAnchor>
    <xdr:from>
      <xdr:col>21</xdr:col>
      <xdr:colOff>347383</xdr:colOff>
      <xdr:row>3</xdr:row>
      <xdr:rowOff>44824</xdr:rowOff>
    </xdr:from>
    <xdr:to>
      <xdr:col>26</xdr:col>
      <xdr:colOff>585107</xdr:colOff>
      <xdr:row>8</xdr:row>
      <xdr:rowOff>56030</xdr:rowOff>
    </xdr:to>
    <xdr:sp macro="" textlink="">
      <xdr:nvSpPr>
        <xdr:cNvPr id="3" name="Tekstiruutu 2">
          <a:extLst>
            <a:ext uri="{FF2B5EF4-FFF2-40B4-BE49-F238E27FC236}">
              <a16:creationId xmlns:a16="http://schemas.microsoft.com/office/drawing/2014/main" id="{00000000-0008-0000-0E00-000003000000}"/>
            </a:ext>
          </a:extLst>
        </xdr:cNvPr>
        <xdr:cNvSpPr txBox="1"/>
      </xdr:nvSpPr>
      <xdr:spPr>
        <a:xfrm>
          <a:off x="18606808" y="692524"/>
          <a:ext cx="3285724" cy="7732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200" b="1"/>
            <a:t>De röda trianglarna i tabellen</a:t>
          </a:r>
          <a:r>
            <a:rPr lang="sv-fi" sz="1200" b="1" baseline="0"/>
            <a:t> avser kommentarer som innehåller anvisningar om hur en cell ska fyllas i. LÄS OCKSÅ DESSA. </a:t>
          </a:r>
          <a:endParaRPr lang="fi-FI" sz="1200" b="1"/>
        </a:p>
      </xdr:txBody>
    </xdr:sp>
    <xdr:clientData/>
  </xdr:twoCellAnchor>
  <xdr:twoCellAnchor>
    <xdr:from>
      <xdr:col>21</xdr:col>
      <xdr:colOff>279346</xdr:colOff>
      <xdr:row>75</xdr:row>
      <xdr:rowOff>19208</xdr:rowOff>
    </xdr:from>
    <xdr:to>
      <xdr:col>26</xdr:col>
      <xdr:colOff>413817</xdr:colOff>
      <xdr:row>85</xdr:row>
      <xdr:rowOff>67234</xdr:rowOff>
    </xdr:to>
    <xdr:sp macro="" textlink="">
      <xdr:nvSpPr>
        <xdr:cNvPr id="4" name="Tekstiruutu 3">
          <a:extLst>
            <a:ext uri="{FF2B5EF4-FFF2-40B4-BE49-F238E27FC236}">
              <a16:creationId xmlns:a16="http://schemas.microsoft.com/office/drawing/2014/main" id="{00000000-0008-0000-0E00-000004000000}"/>
            </a:ext>
          </a:extLst>
        </xdr:cNvPr>
        <xdr:cNvSpPr txBox="1"/>
      </xdr:nvSpPr>
      <xdr:spPr>
        <a:xfrm>
          <a:off x="18538771" y="9525158"/>
          <a:ext cx="3182471" cy="11815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b="1"/>
            <a:t>Anteckna </a:t>
          </a:r>
          <a:r>
            <a:rPr lang="sv-fi" sz="1100" b="1" baseline="0"/>
            <a:t>i den gula cellen kassasituationen som syns som kassa i balansräkningen i bokföringskörningen som ni sänt.  </a:t>
          </a:r>
          <a:br>
            <a:rPr lang="fi-FI" sz="1100" b="1" baseline="0"/>
          </a:br>
          <a:r>
            <a:rPr lang="sv-fi" sz="1100" b="1" baseline="0"/>
            <a:t>Om kassainformationen i balansräkningen är nyare, kontrollera att den är i synkroni med värdet för samma månad.</a:t>
          </a:r>
          <a:endParaRPr lang="fi-FI" sz="1100" b="1"/>
        </a:p>
      </xdr:txBody>
    </xdr:sp>
    <xdr:clientData/>
  </xdr:twoCellAnchor>
  <xdr:twoCellAnchor>
    <xdr:from>
      <xdr:col>21</xdr:col>
      <xdr:colOff>336177</xdr:colOff>
      <xdr:row>40</xdr:row>
      <xdr:rowOff>100854</xdr:rowOff>
    </xdr:from>
    <xdr:to>
      <xdr:col>26</xdr:col>
      <xdr:colOff>437030</xdr:colOff>
      <xdr:row>50</xdr:row>
      <xdr:rowOff>0</xdr:rowOff>
    </xdr:to>
    <xdr:sp macro="" textlink="">
      <xdr:nvSpPr>
        <xdr:cNvPr id="5" name="Tekstiruutu 4">
          <a:extLst>
            <a:ext uri="{FF2B5EF4-FFF2-40B4-BE49-F238E27FC236}">
              <a16:creationId xmlns:a16="http://schemas.microsoft.com/office/drawing/2014/main" id="{00000000-0008-0000-0E00-000005000000}"/>
            </a:ext>
          </a:extLst>
        </xdr:cNvPr>
        <xdr:cNvSpPr txBox="1"/>
      </xdr:nvSpPr>
      <xdr:spPr>
        <a:xfrm>
          <a:off x="18595602" y="4263279"/>
          <a:ext cx="3148853" cy="1518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b="1"/>
            <a:t>Kontrollera att projektkostnaderna inte angetts två</a:t>
          </a:r>
          <a:r>
            <a:rPr lang="sv-fi" sz="1100" b="1" baseline="0"/>
            <a:t>gånger, dra vid behov av projektlönerna från verksamhetslönerna på rad 34.</a:t>
          </a:r>
        </a:p>
        <a:p>
          <a:pPr rtl="0"/>
          <a:r>
            <a:rPr lang="sv-fi" sz="1100" b="1" baseline="0"/>
            <a:t>BF godkänner projektlöner 11mån, om personalbikostnaden innefattar semesterlönen, men här kan indelning göras över 12 mån och lönekassaflödet för semestern anges till samma belopp. </a:t>
          </a:r>
        </a:p>
      </xdr:txBody>
    </xdr:sp>
    <xdr:clientData/>
  </xdr:twoCellAnchor>
  <xdr:twoCellAnchor>
    <xdr:from>
      <xdr:col>21</xdr:col>
      <xdr:colOff>336176</xdr:colOff>
      <xdr:row>51</xdr:row>
      <xdr:rowOff>33617</xdr:rowOff>
    </xdr:from>
    <xdr:to>
      <xdr:col>26</xdr:col>
      <xdr:colOff>459442</xdr:colOff>
      <xdr:row>58</xdr:row>
      <xdr:rowOff>56030</xdr:rowOff>
    </xdr:to>
    <xdr:sp macro="" textlink="">
      <xdr:nvSpPr>
        <xdr:cNvPr id="6" name="Tekstiruutu 5">
          <a:extLst>
            <a:ext uri="{FF2B5EF4-FFF2-40B4-BE49-F238E27FC236}">
              <a16:creationId xmlns:a16="http://schemas.microsoft.com/office/drawing/2014/main" id="{00000000-0008-0000-0E00-000006000000}"/>
            </a:ext>
          </a:extLst>
        </xdr:cNvPr>
        <xdr:cNvSpPr txBox="1"/>
      </xdr:nvSpPr>
      <xdr:spPr>
        <a:xfrm>
          <a:off x="18595601" y="5977217"/>
          <a:ext cx="3171266" cy="1155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sv-FI" sz="1100" b="1">
              <a:solidFill>
                <a:schemeClr val="dk1"/>
              </a:solidFill>
              <a:effectLst/>
              <a:latin typeface="+mn-lt"/>
              <a:ea typeface="+mn-ea"/>
              <a:cs typeface="+mn-cs"/>
            </a:rPr>
            <a:t>Lägg till rader, om</a:t>
          </a:r>
          <a:r>
            <a:rPr lang="sv-FI" sz="1100" b="1" baseline="0">
              <a:solidFill>
                <a:schemeClr val="dk1"/>
              </a:solidFill>
              <a:effectLst/>
              <a:latin typeface="+mn-lt"/>
              <a:ea typeface="+mn-ea"/>
              <a:cs typeface="+mn-cs"/>
            </a:rPr>
            <a:t> </a:t>
          </a:r>
          <a:r>
            <a:rPr lang="sv-FI" sz="1100" b="1">
              <a:solidFill>
                <a:schemeClr val="dk1"/>
              </a:solidFill>
              <a:effectLst/>
              <a:latin typeface="+mn-lt"/>
              <a:ea typeface="+mn-ea"/>
              <a:cs typeface="+mn-cs"/>
            </a:rPr>
            <a:t>det finns</a:t>
          </a:r>
          <a:r>
            <a:rPr lang="sv-FI" sz="1100" b="1" baseline="0">
              <a:solidFill>
                <a:schemeClr val="dk1"/>
              </a:solidFill>
              <a:effectLst/>
              <a:latin typeface="+mn-lt"/>
              <a:ea typeface="+mn-ea"/>
              <a:cs typeface="+mn-cs"/>
            </a:rPr>
            <a:t> </a:t>
          </a:r>
          <a:r>
            <a:rPr lang="sv-FI" sz="1100" b="1">
              <a:solidFill>
                <a:schemeClr val="dk1"/>
              </a:solidFill>
              <a:effectLst/>
              <a:latin typeface="+mn-lt"/>
              <a:ea typeface="+mn-ea"/>
              <a:cs typeface="+mn-cs"/>
            </a:rPr>
            <a:t>flera projekt, och </a:t>
          </a:r>
          <a:r>
            <a:rPr lang="sv-fi" sz="1100" b="1" baseline="0">
              <a:solidFill>
                <a:schemeClr val="dk1"/>
              </a:solidFill>
              <a:effectLst/>
              <a:latin typeface="+mn-lt"/>
              <a:ea typeface="+mn-ea"/>
              <a:cs typeface="+mn-cs"/>
            </a:rPr>
            <a:t>lägg fram varje projekt separat.</a:t>
          </a:r>
        </a:p>
        <a:p>
          <a:pPr marL="0" marR="0" lvl="0" indent="0" defTabSz="914400" rtl="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I långa projekt fortsätt tabellen så, att projektets alla månader + 2mån för slutbetalningen läggs fram. </a:t>
          </a:r>
        </a:p>
      </xdr:txBody>
    </xdr:sp>
    <xdr:clientData/>
  </xdr:twoCellAnchor>
  <xdr:twoCellAnchor>
    <xdr:from>
      <xdr:col>21</xdr:col>
      <xdr:colOff>336175</xdr:colOff>
      <xdr:row>8</xdr:row>
      <xdr:rowOff>67235</xdr:rowOff>
    </xdr:from>
    <xdr:to>
      <xdr:col>26</xdr:col>
      <xdr:colOff>448234</xdr:colOff>
      <xdr:row>28</xdr:row>
      <xdr:rowOff>54429</xdr:rowOff>
    </xdr:to>
    <xdr:sp macro="" textlink="">
      <xdr:nvSpPr>
        <xdr:cNvPr id="7" name="Tekstiruutu 6">
          <a:extLst>
            <a:ext uri="{FF2B5EF4-FFF2-40B4-BE49-F238E27FC236}">
              <a16:creationId xmlns:a16="http://schemas.microsoft.com/office/drawing/2014/main" id="{00000000-0008-0000-0E00-000007000000}"/>
            </a:ext>
          </a:extLst>
        </xdr:cNvPr>
        <xdr:cNvSpPr txBox="1"/>
      </xdr:nvSpPr>
      <xdr:spPr>
        <a:xfrm>
          <a:off x="18595600" y="1476935"/>
          <a:ext cx="3160059" cy="1282594"/>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b="1">
              <a:solidFill>
                <a:schemeClr val="dk1"/>
              </a:solidFill>
              <a:effectLst/>
              <a:latin typeface="+mn-lt"/>
              <a:ea typeface="+mn-ea"/>
              <a:cs typeface="+mn-cs"/>
            </a:rPr>
            <a:t>Ge en exakt och realistisk presentation av de första 12 mån, följande mån preliminära</a:t>
          </a:r>
          <a:r>
            <a:rPr lang="sv-fi" sz="1100" b="1" baseline="0">
              <a:solidFill>
                <a:schemeClr val="dk1"/>
              </a:solidFill>
              <a:effectLst/>
              <a:latin typeface="+mn-lt"/>
              <a:ea typeface="+mn-ea"/>
              <a:cs typeface="+mn-cs"/>
            </a:rPr>
            <a:t>siffror, t.ex. månad 13 kopierad.</a:t>
          </a:r>
        </a:p>
        <a:p>
          <a:pPr rtl="0"/>
          <a:endParaRPr lang="fi-FI">
            <a:effectLst/>
          </a:endParaRPr>
        </a:p>
        <a:p>
          <a:pPr rtl="0"/>
          <a:r>
            <a:rPr lang="sv-fi" sz="1100" b="1" baseline="0">
              <a:solidFill>
                <a:schemeClr val="dk1"/>
              </a:solidFill>
              <a:effectLst/>
              <a:latin typeface="+mn-lt"/>
              <a:ea typeface="+mn-ea"/>
              <a:cs typeface="+mn-cs"/>
            </a:rPr>
            <a:t>Fyll också i T-blanketterna, om projektet pågår mer än 12 mån!</a:t>
          </a:r>
          <a:endParaRPr lang="fi-FI">
            <a:effectLst/>
          </a:endParaRPr>
        </a:p>
      </xdr:txBody>
    </xdr:sp>
    <xdr:clientData/>
  </xdr:twoCellAnchor>
  <xdr:twoCellAnchor>
    <xdr:from>
      <xdr:col>21</xdr:col>
      <xdr:colOff>326572</xdr:colOff>
      <xdr:row>85</xdr:row>
      <xdr:rowOff>122466</xdr:rowOff>
    </xdr:from>
    <xdr:to>
      <xdr:col>26</xdr:col>
      <xdr:colOff>517072</xdr:colOff>
      <xdr:row>91</xdr:row>
      <xdr:rowOff>78441</xdr:rowOff>
    </xdr:to>
    <xdr:sp macro="" textlink="">
      <xdr:nvSpPr>
        <xdr:cNvPr id="8" name="Tekstiruutu 7">
          <a:extLst>
            <a:ext uri="{FF2B5EF4-FFF2-40B4-BE49-F238E27FC236}">
              <a16:creationId xmlns:a16="http://schemas.microsoft.com/office/drawing/2014/main" id="{00000000-0008-0000-0E00-000008000000}"/>
            </a:ext>
          </a:extLst>
        </xdr:cNvPr>
        <xdr:cNvSpPr txBox="1"/>
      </xdr:nvSpPr>
      <xdr:spPr>
        <a:xfrm>
          <a:off x="18585997" y="10761891"/>
          <a:ext cx="3238500" cy="95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200" b="1"/>
            <a:t>RETURNERA</a:t>
          </a:r>
          <a:r>
            <a:rPr lang="sv-fi" sz="1200" b="1" baseline="0"/>
            <a:t>DENNA KASSAFLÖDESPROGNOS OCH T-BLANKETTERNA OCKSÅ SOM EN FIL I EXCELFORMAT SÅ ATT DESSA KAN LÄSAS OCH EN NÄRMARE ANALYS GÖRAS AV DESSA !!!</a:t>
          </a:r>
          <a:endParaRPr lang="fi-FI" sz="1200" b="1"/>
        </a:p>
      </xdr:txBody>
    </xdr:sp>
    <xdr:clientData/>
  </xdr:twoCellAnchor>
  <xdr:twoCellAnchor>
    <xdr:from>
      <xdr:col>21</xdr:col>
      <xdr:colOff>324970</xdr:colOff>
      <xdr:row>59</xdr:row>
      <xdr:rowOff>11204</xdr:rowOff>
    </xdr:from>
    <xdr:to>
      <xdr:col>26</xdr:col>
      <xdr:colOff>448236</xdr:colOff>
      <xdr:row>74</xdr:row>
      <xdr:rowOff>54429</xdr:rowOff>
    </xdr:to>
    <xdr:sp macro="" textlink="">
      <xdr:nvSpPr>
        <xdr:cNvPr id="9" name="Tekstiruutu 8">
          <a:extLst>
            <a:ext uri="{FF2B5EF4-FFF2-40B4-BE49-F238E27FC236}">
              <a16:creationId xmlns:a16="http://schemas.microsoft.com/office/drawing/2014/main" id="{00000000-0008-0000-0E00-000009000000}"/>
            </a:ext>
          </a:extLst>
        </xdr:cNvPr>
        <xdr:cNvSpPr txBox="1"/>
      </xdr:nvSpPr>
      <xdr:spPr>
        <a:xfrm>
          <a:off x="18584395" y="7250204"/>
          <a:ext cx="3171266" cy="214825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Business Finlands F&amp;U-finansiering är i regel 50% lån, av särskilda orsaker 70% lån.</a:t>
          </a:r>
        </a:p>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Av ett 30% lån kan förskott betalas, en andel som enligt mellanrapporten svarar mot kostnaderna och </a:t>
          </a:r>
        </a:p>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20% betalas efter slutrapporten. </a:t>
          </a:r>
        </a:p>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ANGE BETALNINGARNA PÅ RÄTT PLATS</a:t>
          </a:r>
          <a:endParaRPr lang="sv-fi" sz="1100" b="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I forskningsprojekt är finansieringen bidrag 50% (eller storföretag 40%), av detta betalas inget förskott och </a:t>
          </a:r>
        </a:p>
        <a:p>
          <a:pPr marL="0" marR="0" lvl="0" indent="0" defTabSz="914400" rtl="0" eaLnBrk="1" fontAlgn="auto" latinLnBrk="0" hangingPunct="1">
            <a:lnSpc>
              <a:spcPct val="100000"/>
            </a:lnSpc>
            <a:spcBef>
              <a:spcPts val="0"/>
            </a:spcBef>
            <a:spcAft>
              <a:spcPts val="0"/>
            </a:spcAft>
            <a:buClrTx/>
            <a:buSzTx/>
            <a:buFontTx/>
            <a:buNone/>
            <a:tabLst/>
            <a:defRPr/>
          </a:pPr>
          <a:r>
            <a:rPr lang="sv-fi" sz="1100" b="1" baseline="0">
              <a:solidFill>
                <a:schemeClr val="dk1"/>
              </a:solidFill>
              <a:effectLst/>
              <a:latin typeface="+mn-lt"/>
              <a:ea typeface="+mn-ea"/>
              <a:cs typeface="+mn-cs"/>
            </a:rPr>
            <a:t>10% betalas efter slutrapporten.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533400</xdr:colOff>
      <xdr:row>11</xdr:row>
      <xdr:rowOff>95250</xdr:rowOff>
    </xdr:from>
    <xdr:to>
      <xdr:col>30</xdr:col>
      <xdr:colOff>228600</xdr:colOff>
      <xdr:row>16</xdr:row>
      <xdr:rowOff>0</xdr:rowOff>
    </xdr:to>
    <xdr:sp macro="" textlink="">
      <xdr:nvSpPr>
        <xdr:cNvPr id="2" name="Tekstiruutu 1">
          <a:extLst>
            <a:ext uri="{FF2B5EF4-FFF2-40B4-BE49-F238E27FC236}">
              <a16:creationId xmlns:a16="http://schemas.microsoft.com/office/drawing/2014/main" id="{00000000-0008-0000-0F00-000002000000}"/>
            </a:ext>
          </a:extLst>
        </xdr:cNvPr>
        <xdr:cNvSpPr txBox="1"/>
      </xdr:nvSpPr>
      <xdr:spPr>
        <a:xfrm>
          <a:off x="9763125" y="1857375"/>
          <a:ext cx="64008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a:t>I den gula kolumnen bokslutsuppgifterna</a:t>
          </a:r>
          <a:r>
            <a:rPr lang="sv-fi" sz="1100" baseline="0"/>
            <a:t> för föregående år.</a:t>
          </a:r>
        </a:p>
        <a:p>
          <a:pPr rtl="0"/>
          <a:r>
            <a:rPr lang="sv-fi" sz="1100" baseline="0"/>
            <a:t>Den förverkligade räkenskapsperioden är 2019, om förhandsuppgifter om denna finns, räknat från 2020 Q2.</a:t>
          </a:r>
          <a:br>
            <a:rPr lang="fi-FI" sz="1100" baseline="0"/>
          </a:br>
          <a:r>
            <a:rPr lang="sv-fi" sz="1100" baseline="0"/>
            <a:t>I punkten Prognos 1 fylls det innevarande räkenskapsåret i.</a:t>
          </a:r>
        </a:p>
        <a:p>
          <a:pPr rtl="0"/>
          <a:endParaRPr lang="fi-FI" sz="1100"/>
        </a:p>
      </xdr:txBody>
    </xdr:sp>
    <xdr:clientData/>
  </xdr:twoCellAnchor>
  <xdr:twoCellAnchor>
    <xdr:from>
      <xdr:col>20</xdr:col>
      <xdr:colOff>133350</xdr:colOff>
      <xdr:row>26</xdr:row>
      <xdr:rowOff>114299</xdr:rowOff>
    </xdr:from>
    <xdr:to>
      <xdr:col>25</xdr:col>
      <xdr:colOff>161925</xdr:colOff>
      <xdr:row>30</xdr:row>
      <xdr:rowOff>142874</xdr:rowOff>
    </xdr:to>
    <xdr:sp macro="" textlink="">
      <xdr:nvSpPr>
        <xdr:cNvPr id="3" name="Tekstiruutu 2">
          <a:extLst>
            <a:ext uri="{FF2B5EF4-FFF2-40B4-BE49-F238E27FC236}">
              <a16:creationId xmlns:a16="http://schemas.microsoft.com/office/drawing/2014/main" id="{00000000-0008-0000-0F00-000003000000}"/>
            </a:ext>
          </a:extLst>
        </xdr:cNvPr>
        <xdr:cNvSpPr txBox="1"/>
      </xdr:nvSpPr>
      <xdr:spPr>
        <a:xfrm>
          <a:off x="9972675" y="4305299"/>
          <a:ext cx="30765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a:t>Du kan fylla i F&amp;U-aktiveringar</a:t>
          </a:r>
          <a:r>
            <a:rPr lang="sv-fi" sz="1100" baseline="0"/>
            <a:t> / Tillverkning för eget bruk i punkt 17 eller alternativt punkt 2 .</a:t>
          </a:r>
          <a:endParaRPr lang="fi-FI" sz="1100"/>
        </a:p>
      </xdr:txBody>
    </xdr:sp>
    <xdr:clientData/>
  </xdr:twoCellAnchor>
  <xdr:twoCellAnchor>
    <xdr:from>
      <xdr:col>19</xdr:col>
      <xdr:colOff>542925</xdr:colOff>
      <xdr:row>1</xdr:row>
      <xdr:rowOff>95250</xdr:rowOff>
    </xdr:from>
    <xdr:to>
      <xdr:col>27</xdr:col>
      <xdr:colOff>457200</xdr:colOff>
      <xdr:row>6</xdr:row>
      <xdr:rowOff>95250</xdr:rowOff>
    </xdr:to>
    <xdr:sp macro="" textlink="">
      <xdr:nvSpPr>
        <xdr:cNvPr id="4" name="Tekstiruutu 3">
          <a:extLst>
            <a:ext uri="{FF2B5EF4-FFF2-40B4-BE49-F238E27FC236}">
              <a16:creationId xmlns:a16="http://schemas.microsoft.com/office/drawing/2014/main" id="{00000000-0008-0000-0F00-000004000000}"/>
            </a:ext>
          </a:extLst>
        </xdr:cNvPr>
        <xdr:cNvSpPr txBox="1"/>
      </xdr:nvSpPr>
      <xdr:spPr>
        <a:xfrm>
          <a:off x="9772650" y="219075"/>
          <a:ext cx="47910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a:t>T-blanketterna sänds</a:t>
          </a:r>
          <a:r>
            <a:rPr lang="sv-fi" sz="1100" baseline="0"/>
            <a:t> som informationsbilagor när ett projekt pågår mer än 1 år.  </a:t>
          </a:r>
        </a:p>
        <a:p>
          <a:pPr rtl="0"/>
          <a:r>
            <a:rPr lang="sv-fi" sz="1100" baseline="0"/>
            <a:t>Behöver inte sändas om ett projekt pågår mindre än 1 år.</a:t>
          </a:r>
        </a:p>
        <a:p>
          <a:pPr rtl="0"/>
          <a:endParaRPr lang="fi-FI" sz="1100" baseline="0"/>
        </a:p>
        <a:p>
          <a:pPr rtl="0"/>
          <a:r>
            <a:rPr lang="sv-fi" sz="1100" baseline="0"/>
            <a:t>Blanketterna returneras i Excelformat. </a:t>
          </a:r>
          <a:endParaRPr lang="fi-FI"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4</xdr:row>
      <xdr:rowOff>152400</xdr:rowOff>
    </xdr:from>
    <xdr:to>
      <xdr:col>28</xdr:col>
      <xdr:colOff>142875</xdr:colOff>
      <xdr:row>10</xdr:row>
      <xdr:rowOff>47625</xdr:rowOff>
    </xdr:to>
    <xdr:sp macro="" textlink="">
      <xdr:nvSpPr>
        <xdr:cNvPr id="2" name="Tekstiruutu 1">
          <a:extLst>
            <a:ext uri="{FF2B5EF4-FFF2-40B4-BE49-F238E27FC236}">
              <a16:creationId xmlns:a16="http://schemas.microsoft.com/office/drawing/2014/main" id="{00000000-0008-0000-1000-000002000000}"/>
            </a:ext>
          </a:extLst>
        </xdr:cNvPr>
        <xdr:cNvSpPr txBox="1"/>
      </xdr:nvSpPr>
      <xdr:spPr>
        <a:xfrm>
          <a:off x="7600950" y="781050"/>
          <a:ext cx="4410075"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a:t>T-blanketterna sänds</a:t>
          </a:r>
          <a:r>
            <a:rPr lang="sv-fi" sz="1100" baseline="0"/>
            <a:t> som informationsbilagor när ett projekt pågår mer än 1 år.  </a:t>
          </a:r>
        </a:p>
        <a:p>
          <a:pPr rtl="0"/>
          <a:r>
            <a:rPr lang="sv-fi" sz="1100" baseline="0"/>
            <a:t>Behöver inte sändas om ett projekt pågår mindre än 1 år.</a:t>
          </a:r>
        </a:p>
        <a:p>
          <a:pPr rtl="0"/>
          <a:endParaRPr lang="fi-FI" sz="1100" baseline="0"/>
        </a:p>
        <a:p>
          <a:pPr rtl="0"/>
          <a:r>
            <a:rPr lang="sv-fi" sz="1100" baseline="0"/>
            <a:t>Blanketterna returneras i Excelformat. </a:t>
          </a:r>
          <a:endParaRPr lang="fi-FI"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23</xdr:col>
      <xdr:colOff>0</xdr:colOff>
      <xdr:row>4</xdr:row>
      <xdr:rowOff>0</xdr:rowOff>
    </xdr:from>
    <xdr:to>
      <xdr:col>30</xdr:col>
      <xdr:colOff>476250</xdr:colOff>
      <xdr:row>9</xdr:row>
      <xdr:rowOff>0</xdr:rowOff>
    </xdr:to>
    <xdr:sp macro="" textlink="">
      <xdr:nvSpPr>
        <xdr:cNvPr id="2" name="Tekstiruutu 1">
          <a:extLst>
            <a:ext uri="{FF2B5EF4-FFF2-40B4-BE49-F238E27FC236}">
              <a16:creationId xmlns:a16="http://schemas.microsoft.com/office/drawing/2014/main" id="{00000000-0008-0000-1100-000002000000}"/>
            </a:ext>
          </a:extLst>
        </xdr:cNvPr>
        <xdr:cNvSpPr txBox="1"/>
      </xdr:nvSpPr>
      <xdr:spPr>
        <a:xfrm>
          <a:off x="10096500" y="609600"/>
          <a:ext cx="474345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fi" sz="1100"/>
            <a:t>T-blanketterna sänds</a:t>
          </a:r>
          <a:r>
            <a:rPr lang="sv-fi" sz="1100" baseline="0"/>
            <a:t> som informationsbilagor när ett projekt pågår mer än 1 år.  </a:t>
          </a:r>
        </a:p>
        <a:p>
          <a:pPr rtl="0"/>
          <a:r>
            <a:rPr lang="sv-fi" sz="1100" baseline="0"/>
            <a:t>Behöver inte sändas om ett projekt pågår mindre än 1 år.</a:t>
          </a:r>
        </a:p>
        <a:p>
          <a:pPr rtl="0"/>
          <a:endParaRPr lang="fi-FI" sz="1100" baseline="0"/>
        </a:p>
        <a:p>
          <a:pPr rtl="0"/>
          <a:r>
            <a:rPr lang="sv-fi" sz="1100" baseline="0"/>
            <a:t>Blanketterna returneras i Excelformat. </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324970</xdr:colOff>
      <xdr:row>13</xdr:row>
      <xdr:rowOff>99251</xdr:rowOff>
    </xdr:from>
    <xdr:to>
      <xdr:col>26</xdr:col>
      <xdr:colOff>448236</xdr:colOff>
      <xdr:row>24</xdr:row>
      <xdr:rowOff>108857</xdr:rowOff>
    </xdr:to>
    <xdr:sp macro="" textlink="">
      <xdr:nvSpPr>
        <xdr:cNvPr id="2" name="Tekstiruutu 1">
          <a:extLst>
            <a:ext uri="{FF2B5EF4-FFF2-40B4-BE49-F238E27FC236}">
              <a16:creationId xmlns:a16="http://schemas.microsoft.com/office/drawing/2014/main" id="{00000000-0008-0000-0200-000002000000}"/>
            </a:ext>
          </a:extLst>
        </xdr:cNvPr>
        <xdr:cNvSpPr txBox="1"/>
      </xdr:nvSpPr>
      <xdr:spPr>
        <a:xfrm>
          <a:off x="17674077" y="1840965"/>
          <a:ext cx="3184873" cy="1315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Jos hanke on pitempi kuin pohjassa sarakkeita,</a:t>
          </a:r>
          <a:r>
            <a:rPr lang="fi-FI" sz="1100" b="1" baseline="0"/>
            <a:t> niin lisää sarakkeita tarvittava määrä.</a:t>
          </a:r>
        </a:p>
        <a:p>
          <a:endParaRPr lang="fi-FI" sz="1100" b="1" baseline="0"/>
        </a:p>
        <a:p>
          <a:r>
            <a:rPr lang="fi-FI" sz="1100" b="1" baseline="0"/>
            <a:t>Paina U:sta koko sarake valituksi, </a:t>
          </a:r>
          <a:br>
            <a:rPr lang="fi-FI" sz="1100" b="1" baseline="0"/>
          </a:br>
          <a:r>
            <a:rPr lang="fi-FI" sz="1100" b="1" baseline="0"/>
            <a:t>paina CTRL ja + yhtäaikaa,</a:t>
          </a:r>
          <a:br>
            <a:rPr lang="fi-FI" sz="1100" b="1" baseline="0"/>
          </a:br>
          <a:r>
            <a:rPr lang="fi-FI" sz="1100" b="1" baseline="0"/>
            <a:t>kopio kaavat edellisestä sarakkeesta T </a:t>
          </a:r>
          <a:br>
            <a:rPr lang="fi-FI" sz="1100" b="1" baseline="0"/>
          </a:br>
          <a:r>
            <a:rPr lang="fi-FI" sz="1100" b="1" baseline="0"/>
            <a:t>lähtien loppuun.</a:t>
          </a:r>
          <a:br>
            <a:rPr lang="fi-FI" sz="1100" baseline="0"/>
          </a:br>
          <a:endParaRPr lang="fi-FI" sz="1100"/>
        </a:p>
      </xdr:txBody>
    </xdr:sp>
    <xdr:clientData/>
  </xdr:twoCellAnchor>
  <xdr:twoCellAnchor>
    <xdr:from>
      <xdr:col>21</xdr:col>
      <xdr:colOff>347383</xdr:colOff>
      <xdr:row>3</xdr:row>
      <xdr:rowOff>44824</xdr:rowOff>
    </xdr:from>
    <xdr:to>
      <xdr:col>26</xdr:col>
      <xdr:colOff>585107</xdr:colOff>
      <xdr:row>7</xdr:row>
      <xdr:rowOff>0</xdr:rowOff>
    </xdr:to>
    <xdr:sp macro="" textlink="">
      <xdr:nvSpPr>
        <xdr:cNvPr id="3" name="Tekstiruutu 2">
          <a:extLst>
            <a:ext uri="{FF2B5EF4-FFF2-40B4-BE49-F238E27FC236}">
              <a16:creationId xmlns:a16="http://schemas.microsoft.com/office/drawing/2014/main" id="{00000000-0008-0000-0200-000003000000}"/>
            </a:ext>
          </a:extLst>
        </xdr:cNvPr>
        <xdr:cNvSpPr txBox="1"/>
      </xdr:nvSpPr>
      <xdr:spPr>
        <a:xfrm>
          <a:off x="17696490" y="44824"/>
          <a:ext cx="3299331" cy="7732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1"/>
            <a:t>Taulukossa olevat punaiset</a:t>
          </a:r>
          <a:r>
            <a:rPr lang="fi-FI" sz="1200" b="1" baseline="0"/>
            <a:t> kolmiot tarkoittavat kommentteja, jotka sisältävät solun täyttämiseen liittyviä ohjeita. LUE MYÖS NE. </a:t>
          </a:r>
          <a:endParaRPr lang="fi-FI" sz="1200" b="1"/>
        </a:p>
      </xdr:txBody>
    </xdr:sp>
    <xdr:clientData/>
  </xdr:twoCellAnchor>
  <xdr:twoCellAnchor>
    <xdr:from>
      <xdr:col>21</xdr:col>
      <xdr:colOff>279346</xdr:colOff>
      <xdr:row>55</xdr:row>
      <xdr:rowOff>19209</xdr:rowOff>
    </xdr:from>
    <xdr:to>
      <xdr:col>26</xdr:col>
      <xdr:colOff>413817</xdr:colOff>
      <xdr:row>61</xdr:row>
      <xdr:rowOff>68037</xdr:rowOff>
    </xdr:to>
    <xdr:sp macro="" textlink="">
      <xdr:nvSpPr>
        <xdr:cNvPr id="4" name="Tekstiruutu 3">
          <a:extLst>
            <a:ext uri="{FF2B5EF4-FFF2-40B4-BE49-F238E27FC236}">
              <a16:creationId xmlns:a16="http://schemas.microsoft.com/office/drawing/2014/main" id="{00000000-0008-0000-0200-000004000000}"/>
            </a:ext>
          </a:extLst>
        </xdr:cNvPr>
        <xdr:cNvSpPr txBox="1"/>
      </xdr:nvSpPr>
      <xdr:spPr>
        <a:xfrm>
          <a:off x="17628453" y="7802495"/>
          <a:ext cx="3196078" cy="10285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Laita</a:t>
          </a:r>
          <a:r>
            <a:rPr lang="fi-FI" sz="1100" b="1" baseline="0"/>
            <a:t> keltaiseen soluun se kassatilanne, mikä näkyy toimittamassanne kirjanpitoajossa taseessa kassana.  </a:t>
          </a:r>
          <a:br>
            <a:rPr lang="fi-FI" sz="1100" b="1" baseline="0"/>
          </a:br>
          <a:r>
            <a:rPr lang="fi-FI" sz="1100" b="1" baseline="0"/>
            <a:t>Jos taseen kassatieto on tuoreempi, niin katso, että se on synkronissa saman kuukauden arvon kanssa.</a:t>
          </a:r>
          <a:endParaRPr lang="fi-FI" sz="1100" b="1"/>
        </a:p>
      </xdr:txBody>
    </xdr:sp>
    <xdr:clientData/>
  </xdr:twoCellAnchor>
  <xdr:twoCellAnchor>
    <xdr:from>
      <xdr:col>21</xdr:col>
      <xdr:colOff>336177</xdr:colOff>
      <xdr:row>24</xdr:row>
      <xdr:rowOff>131269</xdr:rowOff>
    </xdr:from>
    <xdr:to>
      <xdr:col>26</xdr:col>
      <xdr:colOff>437030</xdr:colOff>
      <xdr:row>32</xdr:row>
      <xdr:rowOff>122463</xdr:rowOff>
    </xdr:to>
    <xdr:sp macro="" textlink="">
      <xdr:nvSpPr>
        <xdr:cNvPr id="5" name="Tekstiruutu 4">
          <a:extLst>
            <a:ext uri="{FF2B5EF4-FFF2-40B4-BE49-F238E27FC236}">
              <a16:creationId xmlns:a16="http://schemas.microsoft.com/office/drawing/2014/main" id="{00000000-0008-0000-0200-000005000000}"/>
            </a:ext>
          </a:extLst>
        </xdr:cNvPr>
        <xdr:cNvSpPr txBox="1"/>
      </xdr:nvSpPr>
      <xdr:spPr>
        <a:xfrm>
          <a:off x="17685284" y="3179269"/>
          <a:ext cx="3162460" cy="1297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Katso, että projektin kulut eivät ole kahteen</a:t>
          </a:r>
          <a:r>
            <a:rPr lang="fi-FI" sz="1100" b="1" baseline="0"/>
            <a:t> kertaan, vähennä projektin palkat toiminnan palkoista tarvittaessa riviltä 18.</a:t>
          </a:r>
        </a:p>
        <a:p>
          <a:r>
            <a:rPr lang="fi-FI" sz="1100" b="1" baseline="0"/>
            <a:t>BF hyväksyy projektin palkkoja 11kk, kun henkilösivukustannus kattaa loma-ajan palkat, mutta tässä voit jakaa 12kk:lle ja näyttää palkan kassavirran lomalle saman suuruisena. </a:t>
          </a:r>
        </a:p>
      </xdr:txBody>
    </xdr:sp>
    <xdr:clientData/>
  </xdr:twoCellAnchor>
  <xdr:twoCellAnchor>
    <xdr:from>
      <xdr:col>21</xdr:col>
      <xdr:colOff>336176</xdr:colOff>
      <xdr:row>33</xdr:row>
      <xdr:rowOff>33617</xdr:rowOff>
    </xdr:from>
    <xdr:to>
      <xdr:col>26</xdr:col>
      <xdr:colOff>459442</xdr:colOff>
      <xdr:row>40</xdr:row>
      <xdr:rowOff>56030</xdr:rowOff>
    </xdr:to>
    <xdr:sp macro="" textlink="">
      <xdr:nvSpPr>
        <xdr:cNvPr id="6" name="Tekstiruutu 5">
          <a:extLst>
            <a:ext uri="{FF2B5EF4-FFF2-40B4-BE49-F238E27FC236}">
              <a16:creationId xmlns:a16="http://schemas.microsoft.com/office/drawing/2014/main" id="{00000000-0008-0000-0200-000006000000}"/>
            </a:ext>
          </a:extLst>
        </xdr:cNvPr>
        <xdr:cNvSpPr txBox="1"/>
      </xdr:nvSpPr>
      <xdr:spPr>
        <a:xfrm>
          <a:off x="17660470" y="4392705"/>
          <a:ext cx="3148854" cy="1120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1">
              <a:solidFill>
                <a:schemeClr val="dk1"/>
              </a:solidFill>
              <a:effectLst/>
              <a:latin typeface="+mn-lt"/>
              <a:ea typeface="+mn-ea"/>
              <a:cs typeface="+mn-cs"/>
            </a:rPr>
            <a:t>Jos projekteja</a:t>
          </a:r>
          <a:r>
            <a:rPr lang="fi-FI" sz="1100" b="1" baseline="0">
              <a:solidFill>
                <a:schemeClr val="dk1"/>
              </a:solidFill>
              <a:effectLst/>
              <a:latin typeface="+mn-lt"/>
              <a:ea typeface="+mn-ea"/>
              <a:cs typeface="+mn-cs"/>
            </a:rPr>
            <a:t> on </a:t>
          </a:r>
          <a:r>
            <a:rPr lang="fi-FI" sz="1100" b="1">
              <a:solidFill>
                <a:schemeClr val="dk1"/>
              </a:solidFill>
              <a:effectLst/>
              <a:latin typeface="+mn-lt"/>
              <a:ea typeface="+mn-ea"/>
              <a:cs typeface="+mn-cs"/>
            </a:rPr>
            <a:t>useampia</a:t>
          </a:r>
          <a:r>
            <a:rPr lang="fi-FI" sz="1100" b="1" baseline="0">
              <a:solidFill>
                <a:schemeClr val="dk1"/>
              </a:solidFill>
              <a:effectLst/>
              <a:latin typeface="+mn-lt"/>
              <a:ea typeface="+mn-ea"/>
              <a:cs typeface="+mn-cs"/>
            </a:rPr>
            <a:t>, niin lisää rivejä ja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esitä kukin projekti erikseen.</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Pitkissä projekteissa jatka taulukkoa niin, että projektin kaikki kuukaudet + 2kk loppumaksua varten tulee esitettyä. </a:t>
          </a:r>
        </a:p>
      </xdr:txBody>
    </xdr:sp>
    <xdr:clientData/>
  </xdr:twoCellAnchor>
  <xdr:twoCellAnchor>
    <xdr:from>
      <xdr:col>21</xdr:col>
      <xdr:colOff>336175</xdr:colOff>
      <xdr:row>7</xdr:row>
      <xdr:rowOff>0</xdr:rowOff>
    </xdr:from>
    <xdr:to>
      <xdr:col>26</xdr:col>
      <xdr:colOff>448234</xdr:colOff>
      <xdr:row>13</xdr:row>
      <xdr:rowOff>54429</xdr:rowOff>
    </xdr:to>
    <xdr:sp macro="" textlink="">
      <xdr:nvSpPr>
        <xdr:cNvPr id="7" name="Tekstiruutu 6">
          <a:extLst>
            <a:ext uri="{FF2B5EF4-FFF2-40B4-BE49-F238E27FC236}">
              <a16:creationId xmlns:a16="http://schemas.microsoft.com/office/drawing/2014/main" id="{00000000-0008-0000-0200-000007000000}"/>
            </a:ext>
          </a:extLst>
        </xdr:cNvPr>
        <xdr:cNvSpPr txBox="1"/>
      </xdr:nvSpPr>
      <xdr:spPr>
        <a:xfrm>
          <a:off x="17685282" y="829235"/>
          <a:ext cx="3173666" cy="96690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chemeClr val="dk1"/>
              </a:solidFill>
              <a:effectLst/>
              <a:latin typeface="+mn-lt"/>
              <a:ea typeface="+mn-ea"/>
              <a:cs typeface="+mn-cs"/>
            </a:rPr>
            <a:t>Esitä ensimmäiset 12kk tarkasti ja realistisesti, seuraavat kk  alustavat</a:t>
          </a:r>
          <a:r>
            <a:rPr lang="fi-FI" sz="1100" b="1" baseline="0">
              <a:solidFill>
                <a:schemeClr val="dk1"/>
              </a:solidFill>
              <a:effectLst/>
              <a:latin typeface="+mn-lt"/>
              <a:ea typeface="+mn-ea"/>
              <a:cs typeface="+mn-cs"/>
            </a:rPr>
            <a:t> luvut, esim. 13. kuukauisi kopioutuna.  </a:t>
          </a:r>
          <a:endParaRPr lang="fi-FI">
            <a:effectLst/>
          </a:endParaRPr>
        </a:p>
        <a:p>
          <a:r>
            <a:rPr lang="fi-FI" sz="1100" b="1" baseline="0">
              <a:solidFill>
                <a:schemeClr val="dk1"/>
              </a:solidFill>
              <a:effectLst/>
              <a:latin typeface="+mn-lt"/>
              <a:ea typeface="+mn-ea"/>
              <a:cs typeface="+mn-cs"/>
            </a:rPr>
            <a:t>Jos projektin kesto on yli 12kk, niin täytä myös T-lomakkeet.</a:t>
          </a:r>
          <a:endParaRPr lang="fi-FI">
            <a:effectLst/>
          </a:endParaRPr>
        </a:p>
      </xdr:txBody>
    </xdr:sp>
    <xdr:clientData/>
  </xdr:twoCellAnchor>
  <xdr:twoCellAnchor>
    <xdr:from>
      <xdr:col>21</xdr:col>
      <xdr:colOff>326572</xdr:colOff>
      <xdr:row>62</xdr:row>
      <xdr:rowOff>122466</xdr:rowOff>
    </xdr:from>
    <xdr:to>
      <xdr:col>26</xdr:col>
      <xdr:colOff>517072</xdr:colOff>
      <xdr:row>66</xdr:row>
      <xdr:rowOff>77642</xdr:rowOff>
    </xdr:to>
    <xdr:sp macro="" textlink="">
      <xdr:nvSpPr>
        <xdr:cNvPr id="8" name="Tekstiruutu 7">
          <a:extLst>
            <a:ext uri="{FF2B5EF4-FFF2-40B4-BE49-F238E27FC236}">
              <a16:creationId xmlns:a16="http://schemas.microsoft.com/office/drawing/2014/main" id="{00000000-0008-0000-0200-000008000000}"/>
            </a:ext>
          </a:extLst>
        </xdr:cNvPr>
        <xdr:cNvSpPr txBox="1"/>
      </xdr:nvSpPr>
      <xdr:spPr>
        <a:xfrm>
          <a:off x="17675679" y="9048752"/>
          <a:ext cx="3252107" cy="9621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1"/>
            <a:t>PALAUTA</a:t>
          </a:r>
          <a:r>
            <a:rPr lang="fi-FI" sz="1200" b="1" baseline="0"/>
            <a:t> TÄMÄ KASSAVIRTAENNUSTE JA T-LOMAKKEET MYÖS EXCEL-MUOTOISENA TIEDOSTONA, JOTTA NIIDEN LUKEMINEN JA TARKEMPI ANALYSOINTI ON MAHDOLLISTA !!!</a:t>
          </a:r>
          <a:endParaRPr lang="fi-FI" sz="1200" b="1"/>
        </a:p>
      </xdr:txBody>
    </xdr:sp>
    <xdr:clientData/>
  </xdr:twoCellAnchor>
  <xdr:twoCellAnchor>
    <xdr:from>
      <xdr:col>21</xdr:col>
      <xdr:colOff>324970</xdr:colOff>
      <xdr:row>41</xdr:row>
      <xdr:rowOff>11204</xdr:rowOff>
    </xdr:from>
    <xdr:to>
      <xdr:col>26</xdr:col>
      <xdr:colOff>448236</xdr:colOff>
      <xdr:row>54</xdr:row>
      <xdr:rowOff>54429</xdr:rowOff>
    </xdr:to>
    <xdr:sp macro="" textlink="">
      <xdr:nvSpPr>
        <xdr:cNvPr id="9" name="Tekstiruutu 8">
          <a:extLst>
            <a:ext uri="{FF2B5EF4-FFF2-40B4-BE49-F238E27FC236}">
              <a16:creationId xmlns:a16="http://schemas.microsoft.com/office/drawing/2014/main" id="{00000000-0008-0000-0200-000009000000}"/>
            </a:ext>
          </a:extLst>
        </xdr:cNvPr>
        <xdr:cNvSpPr txBox="1"/>
      </xdr:nvSpPr>
      <xdr:spPr>
        <a:xfrm>
          <a:off x="17674077" y="5835061"/>
          <a:ext cx="3184873" cy="1839368"/>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Business Finlandin T&amp;K-rahoitus on pääsääntöisesti 50%:n  lainaa, erityisistä syistä 70%:n lainaa.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30% lainasta voidaan maksaa ennakkona, väliraportin perusteella kuluja vastaava osuus ja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20% maksetaan loppuraportin jälkeen.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Tutkimuksellissa hankkeissa rahoitus on avustusta 50% (tai suuryritykset 40%), josta ei makseta ennakkoa ja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10% maksetaan loppuraportin jälkeen.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47624</xdr:colOff>
      <xdr:row>6</xdr:row>
      <xdr:rowOff>238124</xdr:rowOff>
    </xdr:from>
    <xdr:to>
      <xdr:col>18</xdr:col>
      <xdr:colOff>552449</xdr:colOff>
      <xdr:row>8</xdr:row>
      <xdr:rowOff>66675</xdr:rowOff>
    </xdr:to>
    <xdr:sp macro="" textlink="">
      <xdr:nvSpPr>
        <xdr:cNvPr id="2" name="Tekstiruutu 1">
          <a:extLst>
            <a:ext uri="{FF2B5EF4-FFF2-40B4-BE49-F238E27FC236}">
              <a16:creationId xmlns:a16="http://schemas.microsoft.com/office/drawing/2014/main" id="{C67425BA-2E3B-43FA-AF9D-60CDF118F2B1}"/>
            </a:ext>
          </a:extLst>
        </xdr:cNvPr>
        <xdr:cNvSpPr txBox="1"/>
      </xdr:nvSpPr>
      <xdr:spPr>
        <a:xfrm>
          <a:off x="8220074" y="1457324"/>
          <a:ext cx="6600825" cy="590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a:solidFill>
                <a:schemeClr val="dk1"/>
              </a:solidFill>
              <a:effectLst/>
              <a:latin typeface="+mn-lt"/>
              <a:ea typeface="+mn-ea"/>
              <a:cs typeface="+mn-cs"/>
            </a:rPr>
            <a:t>Arvioi kuluvan tilikauden luvut ja täydennä edellisten tilikausien luvut.</a:t>
          </a:r>
        </a:p>
        <a:p>
          <a:r>
            <a:rPr lang="fi-FI" sz="1100" b="0" i="0">
              <a:solidFill>
                <a:schemeClr val="dk1"/>
              </a:solidFill>
              <a:effectLst/>
              <a:latin typeface="+mn-lt"/>
              <a:ea typeface="+mn-ea"/>
              <a:cs typeface="+mn-cs"/>
            </a:rPr>
            <a:t>Jos yrityksesi tilikausi poikkeaa kalenterivuodesta, aseta tilikausien aloitus- ja lopetuskuukausi sarakkeiden otsikoihin, esimerkiksi 1.4.20XX - 31.3.20XX.</a:t>
          </a:r>
        </a:p>
      </xdr:txBody>
    </xdr:sp>
    <xdr:clientData/>
  </xdr:twoCellAnchor>
  <xdr:twoCellAnchor>
    <xdr:from>
      <xdr:col>8</xdr:col>
      <xdr:colOff>47624</xdr:colOff>
      <xdr:row>8</xdr:row>
      <xdr:rowOff>142876</xdr:rowOff>
    </xdr:from>
    <xdr:to>
      <xdr:col>18</xdr:col>
      <xdr:colOff>542925</xdr:colOff>
      <xdr:row>12</xdr:row>
      <xdr:rowOff>9526</xdr:rowOff>
    </xdr:to>
    <xdr:sp macro="" textlink="">
      <xdr:nvSpPr>
        <xdr:cNvPr id="3" name="Tekstiruutu 2">
          <a:extLst>
            <a:ext uri="{FF2B5EF4-FFF2-40B4-BE49-F238E27FC236}">
              <a16:creationId xmlns:a16="http://schemas.microsoft.com/office/drawing/2014/main" id="{69A64E2E-6DD8-447F-B764-6B6092E929AE}"/>
            </a:ext>
          </a:extLst>
        </xdr:cNvPr>
        <xdr:cNvSpPr txBox="1"/>
      </xdr:nvSpPr>
      <xdr:spPr>
        <a:xfrm>
          <a:off x="8220074" y="2124076"/>
          <a:ext cx="6591301"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a:solidFill>
                <a:schemeClr val="dk1"/>
              </a:solidFill>
              <a:effectLst/>
              <a:latin typeface="+mn-lt"/>
              <a:ea typeface="+mn-ea"/>
              <a:cs typeface="+mn-cs"/>
            </a:rPr>
            <a:t>Evaluate the figures for the current financial year and fill in the figures for previous years.</a:t>
          </a:r>
        </a:p>
        <a:p>
          <a:r>
            <a:rPr lang="fi-FI" sz="1100" b="0" i="0">
              <a:solidFill>
                <a:schemeClr val="dk1"/>
              </a:solidFill>
              <a:effectLst/>
              <a:latin typeface="+mn-lt"/>
              <a:ea typeface="+mn-ea"/>
              <a:cs typeface="+mn-cs"/>
            </a:rPr>
            <a:t>If your company's financial year differs from the calendar year, place the month of starting and closing of financial years on column headings, for example 1.4.20XX to 31.3.20XX.</a:t>
          </a:r>
        </a:p>
        <a:p>
          <a:endParaRPr lang="fi-FI" sz="1100"/>
        </a:p>
      </xdr:txBody>
    </xdr:sp>
    <xdr:clientData/>
  </xdr:twoCellAnchor>
  <xdr:twoCellAnchor>
    <xdr:from>
      <xdr:col>8</xdr:col>
      <xdr:colOff>66674</xdr:colOff>
      <xdr:row>12</xdr:row>
      <xdr:rowOff>114300</xdr:rowOff>
    </xdr:from>
    <xdr:to>
      <xdr:col>18</xdr:col>
      <xdr:colOff>590549</xdr:colOff>
      <xdr:row>14</xdr:row>
      <xdr:rowOff>180975</xdr:rowOff>
    </xdr:to>
    <xdr:sp macro="" textlink="">
      <xdr:nvSpPr>
        <xdr:cNvPr id="4" name="Tekstiruutu 3">
          <a:extLst>
            <a:ext uri="{FF2B5EF4-FFF2-40B4-BE49-F238E27FC236}">
              <a16:creationId xmlns:a16="http://schemas.microsoft.com/office/drawing/2014/main" id="{D340F045-123A-4F4F-B280-E6CD2C0BD56D}"/>
            </a:ext>
          </a:extLst>
        </xdr:cNvPr>
        <xdr:cNvSpPr txBox="1"/>
      </xdr:nvSpPr>
      <xdr:spPr>
        <a:xfrm>
          <a:off x="8239124" y="3048000"/>
          <a:ext cx="66198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a:solidFill>
                <a:schemeClr val="dk1"/>
              </a:solidFill>
              <a:effectLst/>
              <a:latin typeface="+mn-lt"/>
              <a:ea typeface="+mn-ea"/>
              <a:cs typeface="+mn-cs"/>
            </a:rPr>
            <a:t>Bedöm värdena för innevarande räkenskapsperioden och komplettera värdena för de föregående perioden.</a:t>
          </a:r>
        </a:p>
        <a:p>
          <a:r>
            <a:rPr lang="fi-FI" sz="1100" b="0" i="0">
              <a:solidFill>
                <a:schemeClr val="dk1"/>
              </a:solidFill>
              <a:effectLst/>
              <a:latin typeface="+mn-lt"/>
              <a:ea typeface="+mn-ea"/>
              <a:cs typeface="+mn-cs"/>
            </a:rPr>
            <a:t>Om företagets räkenskapsår skiljer sig från kalenderåret, definiera räkenskapsperioden början och slut som kolumnrubriker, till exempel 1.4.20XX - 31.3.20XX.</a:t>
          </a:r>
        </a:p>
        <a:p>
          <a:endParaRPr lang="fi-FI" sz="1100"/>
        </a:p>
      </xdr:txBody>
    </xdr:sp>
    <xdr:clientData/>
  </xdr:twoCellAnchor>
  <xdr:twoCellAnchor>
    <xdr:from>
      <xdr:col>8</xdr:col>
      <xdr:colOff>28575</xdr:colOff>
      <xdr:row>0</xdr:row>
      <xdr:rowOff>152401</xdr:rowOff>
    </xdr:from>
    <xdr:to>
      <xdr:col>19</xdr:col>
      <xdr:colOff>9525</xdr:colOff>
      <xdr:row>6</xdr:row>
      <xdr:rowOff>133350</xdr:rowOff>
    </xdr:to>
    <xdr:sp macro="" textlink="">
      <xdr:nvSpPr>
        <xdr:cNvPr id="5" name="Tekstiruutu 4">
          <a:extLst>
            <a:ext uri="{FF2B5EF4-FFF2-40B4-BE49-F238E27FC236}">
              <a16:creationId xmlns:a16="http://schemas.microsoft.com/office/drawing/2014/main" id="{BC12EE4B-33EB-425A-8DC7-D8FFC0536E88}"/>
            </a:ext>
          </a:extLst>
        </xdr:cNvPr>
        <xdr:cNvSpPr txBox="1"/>
      </xdr:nvSpPr>
      <xdr:spPr>
        <a:xfrm>
          <a:off x="8201025" y="152401"/>
          <a:ext cx="6686550" cy="1200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a:solidFill>
                <a:schemeClr val="dk1"/>
              </a:solidFill>
              <a:effectLst/>
              <a:latin typeface="+mn-lt"/>
              <a:ea typeface="+mn-ea"/>
              <a:cs typeface="+mn-cs"/>
            </a:rPr>
            <a:t>Nämä tiedot annetaan hakemuksen täyttämisen yhteydessä BF:n</a:t>
          </a:r>
          <a:r>
            <a:rPr lang="fi-FI" sz="1100" b="0" i="0" baseline="0">
              <a:solidFill>
                <a:schemeClr val="dk1"/>
              </a:solidFill>
              <a:effectLst/>
              <a:latin typeface="+mn-lt"/>
              <a:ea typeface="+mn-ea"/>
              <a:cs typeface="+mn-cs"/>
            </a:rPr>
            <a:t> verkkosivujen asiointipalvelussa. Lomaketta käytetään tilanteenssa, jossa lukujen päivitys ei onnistu, mm. NIYn 2. ja 3. vaihe. </a:t>
          </a:r>
        </a:p>
        <a:p>
          <a:endParaRPr lang="fi-FI" sz="1100" b="0" i="0" baseline="0">
            <a:solidFill>
              <a:schemeClr val="dk1"/>
            </a:solidFill>
            <a:effectLst/>
            <a:latin typeface="+mn-lt"/>
            <a:ea typeface="+mn-ea"/>
            <a:cs typeface="+mn-cs"/>
          </a:endParaRPr>
        </a:p>
        <a:p>
          <a:r>
            <a:rPr lang="fi-FI" sz="1100" b="0" i="0" baseline="0">
              <a:solidFill>
                <a:schemeClr val="dk1"/>
              </a:solidFill>
              <a:effectLst/>
              <a:latin typeface="+mn-lt"/>
              <a:ea typeface="+mn-ea"/>
              <a:cs typeface="+mn-cs"/>
            </a:rPr>
            <a:t>Use this form in case you have not been able to give this information on BF's web application service.</a:t>
          </a:r>
        </a:p>
        <a:p>
          <a:endParaRPr lang="fi-FI" sz="1100" b="0" i="0" baseline="0">
            <a:solidFill>
              <a:schemeClr val="dk1"/>
            </a:solidFill>
            <a:effectLst/>
            <a:latin typeface="+mn-lt"/>
            <a:ea typeface="+mn-ea"/>
            <a:cs typeface="+mn-cs"/>
          </a:endParaRPr>
        </a:p>
        <a:p>
          <a:r>
            <a:rPr lang="fi-FI"/>
            <a:t>Använd detta formulär om du inte har kunnat ge denna information på BF:s webbapplikationstjänst.</a:t>
          </a:r>
          <a:endParaRPr lang="fi-FI" sz="1100" b="0" i="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2</xdr:row>
      <xdr:rowOff>66676</xdr:rowOff>
    </xdr:from>
    <xdr:to>
      <xdr:col>7</xdr:col>
      <xdr:colOff>581025</xdr:colOff>
      <xdr:row>6</xdr:row>
      <xdr:rowOff>66675</xdr:rowOff>
    </xdr:to>
    <xdr:sp macro="" textlink="">
      <xdr:nvSpPr>
        <xdr:cNvPr id="2" name="Tekstiruutu 1">
          <a:extLst>
            <a:ext uri="{FF2B5EF4-FFF2-40B4-BE49-F238E27FC236}">
              <a16:creationId xmlns:a16="http://schemas.microsoft.com/office/drawing/2014/main" id="{D8002B24-66E2-464F-89F6-74EB7DDD2959}"/>
            </a:ext>
          </a:extLst>
        </xdr:cNvPr>
        <xdr:cNvSpPr txBox="1"/>
      </xdr:nvSpPr>
      <xdr:spPr>
        <a:xfrm>
          <a:off x="314325" y="447676"/>
          <a:ext cx="5734050" cy="761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Arvioi tässä projektissa kehitettävän liiketoiminta-alueen liikevaihtoa ja työpaikkoja. </a:t>
          </a:r>
        </a:p>
        <a:p>
          <a:r>
            <a:rPr lang="fi-FI" sz="1100"/>
            <a:t>* Ota arviossa huomioon ainoastaan se osa liiketoiminnastasi, johon projektilla on suora vaikutus.</a:t>
          </a:r>
        </a:p>
        <a:p>
          <a:r>
            <a:rPr lang="fi-FI" sz="1100"/>
            <a:t>* Jos yrityksellä on muita liiketoiminta-alueita, nämä luvut on jätettävä pois arviosta. </a:t>
          </a:r>
        </a:p>
        <a:p>
          <a:r>
            <a:rPr lang="fi-FI" sz="1100"/>
            <a:t>Syötä ensin markkinoilletulovuosi sekä tavoitevuosi ja täytä sen jälkeen tavoitetaulukko.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533400</xdr:colOff>
      <xdr:row>11</xdr:row>
      <xdr:rowOff>95250</xdr:rowOff>
    </xdr:from>
    <xdr:to>
      <xdr:col>30</xdr:col>
      <xdr:colOff>228600</xdr:colOff>
      <xdr:row>16</xdr:row>
      <xdr:rowOff>0</xdr:rowOff>
    </xdr:to>
    <xdr:sp macro="" textlink="">
      <xdr:nvSpPr>
        <xdr:cNvPr id="2" name="Tekstiruutu 1">
          <a:extLst>
            <a:ext uri="{FF2B5EF4-FFF2-40B4-BE49-F238E27FC236}">
              <a16:creationId xmlns:a16="http://schemas.microsoft.com/office/drawing/2014/main" id="{00000000-0008-0000-0300-000002000000}"/>
            </a:ext>
          </a:extLst>
        </xdr:cNvPr>
        <xdr:cNvSpPr txBox="1"/>
      </xdr:nvSpPr>
      <xdr:spPr>
        <a:xfrm>
          <a:off x="9334500" y="1800225"/>
          <a:ext cx="64008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Keltaiseen sarakkeeseen edellisen</a:t>
          </a:r>
          <a:r>
            <a:rPr lang="fi-FI" sz="1100" baseline="0"/>
            <a:t> vuoden tilinpäätöstiedot.</a:t>
          </a:r>
        </a:p>
        <a:p>
          <a:r>
            <a:rPr lang="fi-FI" sz="1100" baseline="0"/>
            <a:t>Toteutunut tilikausi on 2019, kun siitä on käytettävissä ennakkotiedot, aina 2020 Q2 alkaen.</a:t>
          </a:r>
          <a:br>
            <a:rPr lang="fi-FI" sz="1100" baseline="0"/>
          </a:br>
          <a:r>
            <a:rPr lang="fi-FI" sz="1100" baseline="0"/>
            <a:t>Ennuste1 kohtaan täytetään kuluva tilivuosi.</a:t>
          </a:r>
        </a:p>
        <a:p>
          <a:endParaRPr lang="fi-FI" sz="1100"/>
        </a:p>
      </xdr:txBody>
    </xdr:sp>
    <xdr:clientData/>
  </xdr:twoCellAnchor>
  <xdr:twoCellAnchor>
    <xdr:from>
      <xdr:col>20</xdr:col>
      <xdr:colOff>133350</xdr:colOff>
      <xdr:row>26</xdr:row>
      <xdr:rowOff>114299</xdr:rowOff>
    </xdr:from>
    <xdr:to>
      <xdr:col>25</xdr:col>
      <xdr:colOff>161925</xdr:colOff>
      <xdr:row>30</xdr:row>
      <xdr:rowOff>142874</xdr:rowOff>
    </xdr:to>
    <xdr:sp macro="" textlink="">
      <xdr:nvSpPr>
        <xdr:cNvPr id="3" name="Tekstiruutu 2">
          <a:extLst>
            <a:ext uri="{FF2B5EF4-FFF2-40B4-BE49-F238E27FC236}">
              <a16:creationId xmlns:a16="http://schemas.microsoft.com/office/drawing/2014/main" id="{00000000-0008-0000-0300-000003000000}"/>
            </a:ext>
          </a:extLst>
        </xdr:cNvPr>
        <xdr:cNvSpPr txBox="1"/>
      </xdr:nvSpPr>
      <xdr:spPr>
        <a:xfrm>
          <a:off x="9544050" y="4248149"/>
          <a:ext cx="30765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Voit täyttää T&amp;K-aktivoinnit</a:t>
          </a:r>
          <a:r>
            <a:rPr lang="fi-FI" sz="1100" baseline="0"/>
            <a:t> / Valmistus omaan käyttöön kohtaan 17 tai vaihtoehtoisesti kohtaan 2 .</a:t>
          </a:r>
          <a:endParaRPr lang="fi-FI" sz="1100"/>
        </a:p>
      </xdr:txBody>
    </xdr:sp>
    <xdr:clientData/>
  </xdr:twoCellAnchor>
  <xdr:twoCellAnchor>
    <xdr:from>
      <xdr:col>19</xdr:col>
      <xdr:colOff>542925</xdr:colOff>
      <xdr:row>1</xdr:row>
      <xdr:rowOff>95250</xdr:rowOff>
    </xdr:from>
    <xdr:to>
      <xdr:col>27</xdr:col>
      <xdr:colOff>76200</xdr:colOff>
      <xdr:row>6</xdr:row>
      <xdr:rowOff>95250</xdr:rowOff>
    </xdr:to>
    <xdr:sp macro="" textlink="">
      <xdr:nvSpPr>
        <xdr:cNvPr id="4" name="Tekstiruutu 3">
          <a:extLst>
            <a:ext uri="{FF2B5EF4-FFF2-40B4-BE49-F238E27FC236}">
              <a16:creationId xmlns:a16="http://schemas.microsoft.com/office/drawing/2014/main" id="{00000000-0008-0000-0300-000004000000}"/>
            </a:ext>
          </a:extLst>
        </xdr:cNvPr>
        <xdr:cNvSpPr txBox="1"/>
      </xdr:nvSpPr>
      <xdr:spPr>
        <a:xfrm>
          <a:off x="9344025" y="219075"/>
          <a:ext cx="44100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T-lomakkeet toimitetaan</a:t>
          </a:r>
          <a:r>
            <a:rPr lang="fi-FI" sz="1100" baseline="0"/>
            <a:t> liitetietona, kun projektin kesto on yli 1 vuosi.  </a:t>
          </a:r>
        </a:p>
        <a:p>
          <a:r>
            <a:rPr lang="fi-FI" sz="1100" baseline="0"/>
            <a:t>Ei tarvitse toimittaa, kun hankkeen kesto on alle 1 vuosi.</a:t>
          </a:r>
        </a:p>
        <a:p>
          <a:endParaRPr lang="fi-FI" sz="1100" baseline="0"/>
        </a:p>
        <a:p>
          <a:r>
            <a:rPr lang="fi-FI" sz="1100" baseline="0"/>
            <a:t>Lomakkeet palautetaan excel-muotoisena. </a:t>
          </a:r>
          <a:endParaRPr lang="fi-FI"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0</xdr:colOff>
      <xdr:row>4</xdr:row>
      <xdr:rowOff>152400</xdr:rowOff>
    </xdr:from>
    <xdr:to>
      <xdr:col>28</xdr:col>
      <xdr:colOff>142875</xdr:colOff>
      <xdr:row>10</xdr:row>
      <xdr:rowOff>47625</xdr:rowOff>
    </xdr:to>
    <xdr:sp macro="" textlink="">
      <xdr:nvSpPr>
        <xdr:cNvPr id="2" name="Tekstiruutu 1">
          <a:extLst>
            <a:ext uri="{FF2B5EF4-FFF2-40B4-BE49-F238E27FC236}">
              <a16:creationId xmlns:a16="http://schemas.microsoft.com/office/drawing/2014/main" id="{00000000-0008-0000-0400-000002000000}"/>
            </a:ext>
          </a:extLst>
        </xdr:cNvPr>
        <xdr:cNvSpPr txBox="1"/>
      </xdr:nvSpPr>
      <xdr:spPr>
        <a:xfrm>
          <a:off x="7210425" y="781050"/>
          <a:ext cx="44100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T-lomakkeet toimitetaan</a:t>
          </a:r>
          <a:r>
            <a:rPr lang="fi-FI" sz="1100" baseline="0"/>
            <a:t> liitetietona, kun projektin kesto on yli 1 vuosi.  </a:t>
          </a:r>
        </a:p>
        <a:p>
          <a:r>
            <a:rPr lang="fi-FI" sz="1100" baseline="0"/>
            <a:t>Ei tarvitse toimittaa, kun hankkeen kesto on alle 1 vuosi.</a:t>
          </a:r>
        </a:p>
        <a:p>
          <a:endParaRPr lang="fi-FI" sz="1100" baseline="0"/>
        </a:p>
        <a:p>
          <a:r>
            <a:rPr lang="fi-FI" sz="1100" baseline="0"/>
            <a:t>Lomakkeet palautetaan excel-muotoisena. </a:t>
          </a:r>
          <a:endParaRPr lang="fi-F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0</xdr:colOff>
      <xdr:row>4</xdr:row>
      <xdr:rowOff>0</xdr:rowOff>
    </xdr:from>
    <xdr:to>
      <xdr:col>30</xdr:col>
      <xdr:colOff>142875</xdr:colOff>
      <xdr:row>9</xdr:row>
      <xdr:rowOff>0</xdr:rowOff>
    </xdr:to>
    <xdr:sp macro="" textlink="">
      <xdr:nvSpPr>
        <xdr:cNvPr id="2" name="Tekstiruutu 1">
          <a:extLst>
            <a:ext uri="{FF2B5EF4-FFF2-40B4-BE49-F238E27FC236}">
              <a16:creationId xmlns:a16="http://schemas.microsoft.com/office/drawing/2014/main" id="{00000000-0008-0000-0500-000002000000}"/>
            </a:ext>
          </a:extLst>
        </xdr:cNvPr>
        <xdr:cNvSpPr txBox="1"/>
      </xdr:nvSpPr>
      <xdr:spPr>
        <a:xfrm>
          <a:off x="10096500" y="609600"/>
          <a:ext cx="44100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T-lomakkeet toimitetaan</a:t>
          </a:r>
          <a:r>
            <a:rPr lang="fi-FI" sz="1100" baseline="0"/>
            <a:t> liitetietona, kun projektin kesto on yli 1 vuosi.  </a:t>
          </a:r>
        </a:p>
        <a:p>
          <a:r>
            <a:rPr lang="fi-FI" sz="1100" baseline="0"/>
            <a:t>Ei tarvitse toimittaa, kun hankkeen kesto on alle 1 vuosi.</a:t>
          </a:r>
        </a:p>
        <a:p>
          <a:endParaRPr lang="fi-FI" sz="1100" baseline="0"/>
        </a:p>
        <a:p>
          <a:r>
            <a:rPr lang="fi-FI" sz="1100" baseline="0"/>
            <a:t>Lomakkeet palautetaan excel-muotoisena. </a:t>
          </a:r>
          <a:endParaRPr lang="fi-FI"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324970</xdr:colOff>
      <xdr:row>28</xdr:row>
      <xdr:rowOff>99251</xdr:rowOff>
    </xdr:from>
    <xdr:to>
      <xdr:col>27</xdr:col>
      <xdr:colOff>11206</xdr:colOff>
      <xdr:row>40</xdr:row>
      <xdr:rowOff>33618</xdr:rowOff>
    </xdr:to>
    <xdr:sp macro="" textlink="">
      <xdr:nvSpPr>
        <xdr:cNvPr id="2" name="Tekstiruutu 1">
          <a:extLst>
            <a:ext uri="{FF2B5EF4-FFF2-40B4-BE49-F238E27FC236}">
              <a16:creationId xmlns:a16="http://schemas.microsoft.com/office/drawing/2014/main" id="{00000000-0008-0000-0A00-000002000000}"/>
            </a:ext>
          </a:extLst>
        </xdr:cNvPr>
        <xdr:cNvSpPr txBox="1"/>
      </xdr:nvSpPr>
      <xdr:spPr>
        <a:xfrm>
          <a:off x="18917770" y="2804351"/>
          <a:ext cx="3343836" cy="1391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a:t>If the term of the project is longer than the number of columns,</a:t>
          </a:r>
          <a:r>
            <a:rPr lang="en-us" sz="1100" b="1" baseline="0"/>
            <a:t> add the required number of columns.</a:t>
          </a:r>
        </a:p>
        <a:p>
          <a:pPr rtl="0"/>
          <a:endParaRPr lang="fi-FI" sz="1100" b="1" baseline="0"/>
        </a:p>
        <a:p>
          <a:pPr rtl="0"/>
          <a:r>
            <a:rPr lang="en-us" sz="1100" b="1" baseline="0"/>
            <a:t>Select all of column U, </a:t>
          </a:r>
          <a:br>
            <a:rPr lang="fi-FI" sz="1100" b="1" baseline="0"/>
          </a:br>
          <a:r>
            <a:rPr lang="en-us" sz="1100" b="1" baseline="0"/>
            <a:t>press CTRL and + simultaneously,</a:t>
          </a:r>
          <a:br>
            <a:rPr lang="fi-FI" sz="1100" b="1" baseline="0"/>
          </a:br>
          <a:r>
            <a:rPr lang="en-us" sz="1100" b="1" baseline="0"/>
            <a:t>copy the formulas from the previous column (T) </a:t>
          </a:r>
          <a:br>
            <a:rPr lang="fi-FI" sz="1100" b="1" baseline="0"/>
          </a:br>
          <a:r>
            <a:rPr lang="en-us" sz="1100" b="1" baseline="0"/>
            <a:t>to the end.</a:t>
          </a:r>
          <a:br>
            <a:rPr lang="fi-FI" sz="1100" baseline="0"/>
          </a:br>
          <a:endParaRPr lang="fi-FI" sz="1100"/>
        </a:p>
      </xdr:txBody>
    </xdr:sp>
    <xdr:clientData/>
  </xdr:twoCellAnchor>
  <xdr:twoCellAnchor>
    <xdr:from>
      <xdr:col>21</xdr:col>
      <xdr:colOff>347383</xdr:colOff>
      <xdr:row>3</xdr:row>
      <xdr:rowOff>44824</xdr:rowOff>
    </xdr:from>
    <xdr:to>
      <xdr:col>26</xdr:col>
      <xdr:colOff>585107</xdr:colOff>
      <xdr:row>8</xdr:row>
      <xdr:rowOff>56030</xdr:rowOff>
    </xdr:to>
    <xdr:sp macro="" textlink="">
      <xdr:nvSpPr>
        <xdr:cNvPr id="3" name="Tekstiruutu 2">
          <a:extLst>
            <a:ext uri="{FF2B5EF4-FFF2-40B4-BE49-F238E27FC236}">
              <a16:creationId xmlns:a16="http://schemas.microsoft.com/office/drawing/2014/main" id="{00000000-0008-0000-0A00-000003000000}"/>
            </a:ext>
          </a:extLst>
        </xdr:cNvPr>
        <xdr:cNvSpPr txBox="1"/>
      </xdr:nvSpPr>
      <xdr:spPr>
        <a:xfrm>
          <a:off x="18940183" y="692524"/>
          <a:ext cx="3285724" cy="7732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200" b="1"/>
            <a:t>The red triangles in the table</a:t>
          </a:r>
          <a:r>
            <a:rPr lang="en-us" sz="1200" b="1" baseline="0"/>
            <a:t> denote comments that include instructions on how to fill in the cells. PLEASE READ THEM. </a:t>
          </a:r>
          <a:endParaRPr lang="fi-FI" sz="1200" b="1"/>
        </a:p>
      </xdr:txBody>
    </xdr:sp>
    <xdr:clientData/>
  </xdr:twoCellAnchor>
  <xdr:twoCellAnchor>
    <xdr:from>
      <xdr:col>21</xdr:col>
      <xdr:colOff>279346</xdr:colOff>
      <xdr:row>75</xdr:row>
      <xdr:rowOff>19209</xdr:rowOff>
    </xdr:from>
    <xdr:to>
      <xdr:col>26</xdr:col>
      <xdr:colOff>413817</xdr:colOff>
      <xdr:row>85</xdr:row>
      <xdr:rowOff>100852</xdr:rowOff>
    </xdr:to>
    <xdr:sp macro="" textlink="">
      <xdr:nvSpPr>
        <xdr:cNvPr id="4" name="Tekstiruutu 3">
          <a:extLst>
            <a:ext uri="{FF2B5EF4-FFF2-40B4-BE49-F238E27FC236}">
              <a16:creationId xmlns:a16="http://schemas.microsoft.com/office/drawing/2014/main" id="{00000000-0008-0000-0A00-000004000000}"/>
            </a:ext>
          </a:extLst>
        </xdr:cNvPr>
        <xdr:cNvSpPr txBox="1"/>
      </xdr:nvSpPr>
      <xdr:spPr>
        <a:xfrm>
          <a:off x="18872146" y="9525159"/>
          <a:ext cx="3182471" cy="12151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a:t>In </a:t>
          </a:r>
          <a:r>
            <a:rPr lang="en-us" sz="1100" b="1" baseline="0"/>
            <a:t>the yellow cell, enter the cash flow status shown in cash on the balance sheet of the accounts ledger you provided.  </a:t>
          </a:r>
          <a:br>
            <a:rPr lang="fi-FI" sz="1100" b="1" baseline="0"/>
          </a:br>
          <a:r>
            <a:rPr lang="en-us" sz="1100" b="1" baseline="0"/>
            <a:t>If the cash flow information on the balance sheet is more recent, check that it is synchronized with the value for the same month.</a:t>
          </a:r>
          <a:endParaRPr lang="fi-FI" sz="1100" b="1"/>
        </a:p>
      </xdr:txBody>
    </xdr:sp>
    <xdr:clientData/>
  </xdr:twoCellAnchor>
  <xdr:twoCellAnchor>
    <xdr:from>
      <xdr:col>21</xdr:col>
      <xdr:colOff>336177</xdr:colOff>
      <xdr:row>40</xdr:row>
      <xdr:rowOff>100853</xdr:rowOff>
    </xdr:from>
    <xdr:to>
      <xdr:col>26</xdr:col>
      <xdr:colOff>437030</xdr:colOff>
      <xdr:row>50</xdr:row>
      <xdr:rowOff>123264</xdr:rowOff>
    </xdr:to>
    <xdr:sp macro="" textlink="">
      <xdr:nvSpPr>
        <xdr:cNvPr id="5" name="Tekstiruutu 4">
          <a:extLst>
            <a:ext uri="{FF2B5EF4-FFF2-40B4-BE49-F238E27FC236}">
              <a16:creationId xmlns:a16="http://schemas.microsoft.com/office/drawing/2014/main" id="{00000000-0008-0000-0A00-000005000000}"/>
            </a:ext>
          </a:extLst>
        </xdr:cNvPr>
        <xdr:cNvSpPr txBox="1"/>
      </xdr:nvSpPr>
      <xdr:spPr>
        <a:xfrm>
          <a:off x="18928977" y="4263278"/>
          <a:ext cx="3148853" cy="1641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a:t>Check that the project’s expenses have not been entered</a:t>
          </a:r>
          <a:r>
            <a:rPr lang="en-us" sz="1100" b="1" baseline="0"/>
            <a:t> twice. Deduct the project salaries from the operational salaries in row 34 if necessary.</a:t>
          </a:r>
        </a:p>
        <a:p>
          <a:pPr rtl="0"/>
          <a:r>
            <a:rPr lang="en-us" sz="1100" b="1" baseline="0"/>
            <a:t>BF approves project salaries for 11 months when the indirect personnel costs cover salaries for periods of vacation. However, you can divide the salaries across 12 months here and show the cash flow for the vacation at the same amount. </a:t>
          </a:r>
        </a:p>
      </xdr:txBody>
    </xdr:sp>
    <xdr:clientData/>
  </xdr:twoCellAnchor>
  <xdr:twoCellAnchor>
    <xdr:from>
      <xdr:col>21</xdr:col>
      <xdr:colOff>336176</xdr:colOff>
      <xdr:row>51</xdr:row>
      <xdr:rowOff>33617</xdr:rowOff>
    </xdr:from>
    <xdr:to>
      <xdr:col>26</xdr:col>
      <xdr:colOff>459442</xdr:colOff>
      <xdr:row>58</xdr:row>
      <xdr:rowOff>56030</xdr:rowOff>
    </xdr:to>
    <xdr:sp macro="" textlink="">
      <xdr:nvSpPr>
        <xdr:cNvPr id="6" name="Tekstiruutu 5">
          <a:extLst>
            <a:ext uri="{FF2B5EF4-FFF2-40B4-BE49-F238E27FC236}">
              <a16:creationId xmlns:a16="http://schemas.microsoft.com/office/drawing/2014/main" id="{00000000-0008-0000-0A00-000006000000}"/>
            </a:ext>
          </a:extLst>
        </xdr:cNvPr>
        <xdr:cNvSpPr txBox="1"/>
      </xdr:nvSpPr>
      <xdr:spPr>
        <a:xfrm>
          <a:off x="18928976" y="5977217"/>
          <a:ext cx="3171266" cy="1155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If there are</a:t>
          </a:r>
          <a:r>
            <a:rPr lang="en-us" sz="1100" b="1" baseline="0">
              <a:solidFill>
                <a:schemeClr val="dk1"/>
              </a:solidFill>
              <a:effectLst/>
              <a:latin typeface="+mn-lt"/>
              <a:ea typeface="+mn-ea"/>
              <a:cs typeface="+mn-cs"/>
            </a:rPr>
            <a:t> several </a:t>
          </a:r>
          <a:r>
            <a:rPr lang="en-us" sz="1100" b="1">
              <a:solidFill>
                <a:schemeClr val="dk1"/>
              </a:solidFill>
              <a:effectLst/>
              <a:latin typeface="+mn-lt"/>
              <a:ea typeface="+mn-ea"/>
              <a:cs typeface="+mn-cs"/>
            </a:rPr>
            <a:t>projects</a:t>
          </a:r>
          <a:r>
            <a:rPr lang="en-us" sz="1100" b="1" baseline="0">
              <a:solidFill>
                <a:schemeClr val="dk1"/>
              </a:solidFill>
              <a:effectLst/>
              <a:latin typeface="+mn-lt"/>
              <a:ea typeface="+mn-ea"/>
              <a:cs typeface="+mn-cs"/>
            </a:rPr>
            <a:t>, add rows and</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present each project individually.</a:t>
          </a:r>
        </a:p>
        <a:p>
          <a:pPr marL="0" marR="0" lvl="0" indent="0" defTabSz="914400" rtl="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For long projects, continue the table to show all of the months + two extra months for the final payment. </a:t>
          </a:r>
        </a:p>
      </xdr:txBody>
    </xdr:sp>
    <xdr:clientData/>
  </xdr:twoCellAnchor>
  <xdr:twoCellAnchor>
    <xdr:from>
      <xdr:col>21</xdr:col>
      <xdr:colOff>336175</xdr:colOff>
      <xdr:row>8</xdr:row>
      <xdr:rowOff>67235</xdr:rowOff>
    </xdr:from>
    <xdr:to>
      <xdr:col>26</xdr:col>
      <xdr:colOff>448234</xdr:colOff>
      <xdr:row>28</xdr:row>
      <xdr:rowOff>54429</xdr:rowOff>
    </xdr:to>
    <xdr:sp macro="" textlink="">
      <xdr:nvSpPr>
        <xdr:cNvPr id="7" name="Tekstiruutu 6">
          <a:extLst>
            <a:ext uri="{FF2B5EF4-FFF2-40B4-BE49-F238E27FC236}">
              <a16:creationId xmlns:a16="http://schemas.microsoft.com/office/drawing/2014/main" id="{00000000-0008-0000-0A00-000007000000}"/>
            </a:ext>
          </a:extLst>
        </xdr:cNvPr>
        <xdr:cNvSpPr txBox="1"/>
      </xdr:nvSpPr>
      <xdr:spPr>
        <a:xfrm>
          <a:off x="18928975" y="1476935"/>
          <a:ext cx="3160059" cy="1282594"/>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a:solidFill>
                <a:schemeClr val="dk1"/>
              </a:solidFill>
              <a:effectLst/>
              <a:latin typeface="+mn-lt"/>
              <a:ea typeface="+mn-ea"/>
              <a:cs typeface="+mn-cs"/>
            </a:rPr>
            <a:t>Present the first 12 months accurately and realistically. The following months can have preliminary</a:t>
          </a:r>
          <a:r>
            <a:rPr lang="en-us" sz="1100" b="1" baseline="0">
              <a:solidFill>
                <a:schemeClr val="dk1"/>
              </a:solidFill>
              <a:effectLst/>
              <a:latin typeface="+mn-lt"/>
              <a:ea typeface="+mn-ea"/>
              <a:cs typeface="+mn-cs"/>
            </a:rPr>
            <a:t> figures, e.g., copied from the 13th month.  </a:t>
          </a:r>
        </a:p>
        <a:p>
          <a:pPr rtl="0"/>
          <a:endParaRPr lang="fi-FI">
            <a:effectLst/>
          </a:endParaRPr>
        </a:p>
        <a:p>
          <a:pPr rtl="0"/>
          <a:r>
            <a:rPr lang="en-us" sz="1100" b="1" baseline="0">
              <a:solidFill>
                <a:schemeClr val="dk1"/>
              </a:solidFill>
              <a:effectLst/>
              <a:latin typeface="+mn-lt"/>
              <a:ea typeface="+mn-ea"/>
              <a:cs typeface="+mn-cs"/>
            </a:rPr>
            <a:t>If the project lasts longer than 12 months, complete the T forms as well!</a:t>
          </a:r>
          <a:endParaRPr lang="fi-FI">
            <a:effectLst/>
          </a:endParaRPr>
        </a:p>
      </xdr:txBody>
    </xdr:sp>
    <xdr:clientData/>
  </xdr:twoCellAnchor>
  <xdr:twoCellAnchor>
    <xdr:from>
      <xdr:col>21</xdr:col>
      <xdr:colOff>326572</xdr:colOff>
      <xdr:row>85</xdr:row>
      <xdr:rowOff>122466</xdr:rowOff>
    </xdr:from>
    <xdr:to>
      <xdr:col>26</xdr:col>
      <xdr:colOff>448235</xdr:colOff>
      <xdr:row>91</xdr:row>
      <xdr:rowOff>44824</xdr:rowOff>
    </xdr:to>
    <xdr:sp macro="" textlink="">
      <xdr:nvSpPr>
        <xdr:cNvPr id="8" name="Tekstiruutu 7">
          <a:extLst>
            <a:ext uri="{FF2B5EF4-FFF2-40B4-BE49-F238E27FC236}">
              <a16:creationId xmlns:a16="http://schemas.microsoft.com/office/drawing/2014/main" id="{00000000-0008-0000-0A00-000008000000}"/>
            </a:ext>
          </a:extLst>
        </xdr:cNvPr>
        <xdr:cNvSpPr txBox="1"/>
      </xdr:nvSpPr>
      <xdr:spPr>
        <a:xfrm>
          <a:off x="18919372" y="10761891"/>
          <a:ext cx="3169663" cy="922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200" b="1"/>
            <a:t>SUBMIT</a:t>
          </a:r>
          <a:r>
            <a:rPr lang="en-us" sz="1200" b="1" baseline="0"/>
            <a:t> THIS CASH FLOW FORECAST AND THE T FORMS IN EXCEL FORMAT SO THAT IT IS POSSIBLE TO READ AND ANALYZE THEM IN DEPTH!</a:t>
          </a:r>
          <a:endParaRPr lang="fi-FI" sz="1200" b="1"/>
        </a:p>
      </xdr:txBody>
    </xdr:sp>
    <xdr:clientData/>
  </xdr:twoCellAnchor>
  <xdr:twoCellAnchor>
    <xdr:from>
      <xdr:col>21</xdr:col>
      <xdr:colOff>324970</xdr:colOff>
      <xdr:row>59</xdr:row>
      <xdr:rowOff>11204</xdr:rowOff>
    </xdr:from>
    <xdr:to>
      <xdr:col>26</xdr:col>
      <xdr:colOff>448236</xdr:colOff>
      <xdr:row>74</xdr:row>
      <xdr:rowOff>54429</xdr:rowOff>
    </xdr:to>
    <xdr:sp macro="" textlink="">
      <xdr:nvSpPr>
        <xdr:cNvPr id="9" name="Tekstiruutu 8">
          <a:extLst>
            <a:ext uri="{FF2B5EF4-FFF2-40B4-BE49-F238E27FC236}">
              <a16:creationId xmlns:a16="http://schemas.microsoft.com/office/drawing/2014/main" id="{00000000-0008-0000-0A00-000009000000}"/>
            </a:ext>
          </a:extLst>
        </xdr:cNvPr>
        <xdr:cNvSpPr txBox="1"/>
      </xdr:nvSpPr>
      <xdr:spPr>
        <a:xfrm>
          <a:off x="18917770" y="7250204"/>
          <a:ext cx="3171266" cy="214825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Business Finland’s R&amp;D funding is primarily a 50% loan, although it may be a 70% loan for special reasons.</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30% of the loan can be paid in advance against expenses on the basis of an interim report and </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20% is paid after the final report. </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COPY FORMULAS TO RIGHT COLUMS FOR YOU PROJECT</a:t>
          </a:r>
          <a:endParaRPr lang="en-us" sz="1100" b="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For research projects, the funding is a 50% grant (or 40% for large corporations), which is not paid in advance, and </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10% is paid after the final report.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533400</xdr:colOff>
      <xdr:row>11</xdr:row>
      <xdr:rowOff>95250</xdr:rowOff>
    </xdr:from>
    <xdr:to>
      <xdr:col>30</xdr:col>
      <xdr:colOff>228600</xdr:colOff>
      <xdr:row>16</xdr:row>
      <xdr:rowOff>0</xdr:rowOff>
    </xdr:to>
    <xdr:sp macro="" textlink="">
      <xdr:nvSpPr>
        <xdr:cNvPr id="2" name="Tekstiruutu 1">
          <a:extLst>
            <a:ext uri="{FF2B5EF4-FFF2-40B4-BE49-F238E27FC236}">
              <a16:creationId xmlns:a16="http://schemas.microsoft.com/office/drawing/2014/main" id="{00000000-0008-0000-0B00-000002000000}"/>
            </a:ext>
          </a:extLst>
        </xdr:cNvPr>
        <xdr:cNvSpPr txBox="1"/>
      </xdr:nvSpPr>
      <xdr:spPr>
        <a:xfrm>
          <a:off x="9324975" y="1857375"/>
          <a:ext cx="64008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a:t>The yellow column should contain details from the previous</a:t>
          </a:r>
          <a:r>
            <a:rPr lang="en-us" sz="1100" baseline="0"/>
            <a:t> year’s financial statements.</a:t>
          </a:r>
        </a:p>
        <a:p>
          <a:pPr rtl="0"/>
          <a:r>
            <a:rPr lang="en-us" sz="1100" baseline="0"/>
            <a:t>The completed financial period is 2019 when preliminary data is available, from Q2/2020 onwards.</a:t>
          </a:r>
          <a:br>
            <a:rPr lang="fi-FI" sz="1100" baseline="0"/>
          </a:br>
          <a:r>
            <a:rPr lang="en-us" sz="1100" baseline="0"/>
            <a:t>Forecast 1 should contain the current financial year.</a:t>
          </a:r>
        </a:p>
        <a:p>
          <a:pPr rtl="0"/>
          <a:endParaRPr lang="fi-FI" sz="1100"/>
        </a:p>
      </xdr:txBody>
    </xdr:sp>
    <xdr:clientData/>
  </xdr:twoCellAnchor>
  <xdr:twoCellAnchor>
    <xdr:from>
      <xdr:col>20</xdr:col>
      <xdr:colOff>133350</xdr:colOff>
      <xdr:row>26</xdr:row>
      <xdr:rowOff>114299</xdr:rowOff>
    </xdr:from>
    <xdr:to>
      <xdr:col>25</xdr:col>
      <xdr:colOff>161925</xdr:colOff>
      <xdr:row>30</xdr:row>
      <xdr:rowOff>142874</xdr:rowOff>
    </xdr:to>
    <xdr:sp macro="" textlink="">
      <xdr:nvSpPr>
        <xdr:cNvPr id="3" name="Tekstiruutu 2">
          <a:extLst>
            <a:ext uri="{FF2B5EF4-FFF2-40B4-BE49-F238E27FC236}">
              <a16:creationId xmlns:a16="http://schemas.microsoft.com/office/drawing/2014/main" id="{00000000-0008-0000-0B00-000003000000}"/>
            </a:ext>
          </a:extLst>
        </xdr:cNvPr>
        <xdr:cNvSpPr txBox="1"/>
      </xdr:nvSpPr>
      <xdr:spPr>
        <a:xfrm>
          <a:off x="9534525" y="4305299"/>
          <a:ext cx="30765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a:t>You can enter the capitalization of R&amp;D</a:t>
          </a:r>
          <a:r>
            <a:rPr lang="en-us" sz="1100" baseline="0"/>
            <a:t> / Manufacturing for own use in section 17 or, alternatively, in section 2.</a:t>
          </a:r>
          <a:endParaRPr lang="fi-FI" sz="1100"/>
        </a:p>
      </xdr:txBody>
    </xdr:sp>
    <xdr:clientData/>
  </xdr:twoCellAnchor>
  <xdr:twoCellAnchor>
    <xdr:from>
      <xdr:col>19</xdr:col>
      <xdr:colOff>542925</xdr:colOff>
      <xdr:row>1</xdr:row>
      <xdr:rowOff>95250</xdr:rowOff>
    </xdr:from>
    <xdr:to>
      <xdr:col>29</xdr:col>
      <xdr:colOff>276225</xdr:colOff>
      <xdr:row>6</xdr:row>
      <xdr:rowOff>76200</xdr:rowOff>
    </xdr:to>
    <xdr:sp macro="" textlink="">
      <xdr:nvSpPr>
        <xdr:cNvPr id="4" name="Tekstiruutu 3">
          <a:extLst>
            <a:ext uri="{FF2B5EF4-FFF2-40B4-BE49-F238E27FC236}">
              <a16:creationId xmlns:a16="http://schemas.microsoft.com/office/drawing/2014/main" id="{00000000-0008-0000-0B00-000004000000}"/>
            </a:ext>
          </a:extLst>
        </xdr:cNvPr>
        <xdr:cNvSpPr txBox="1"/>
      </xdr:nvSpPr>
      <xdr:spPr>
        <a:xfrm>
          <a:off x="9334500" y="219075"/>
          <a:ext cx="58293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a:t>Form T should be provided</a:t>
          </a:r>
          <a:r>
            <a:rPr lang="en-us" sz="1100" baseline="0"/>
            <a:t> as further information when the project lasts more than one year.  </a:t>
          </a:r>
        </a:p>
        <a:p>
          <a:pPr rtl="0"/>
          <a:r>
            <a:rPr lang="en-us" sz="1100" baseline="0"/>
            <a:t>If the project lasts less than one year, it is not necessary to provide the form.</a:t>
          </a:r>
        </a:p>
        <a:p>
          <a:pPr rtl="0"/>
          <a:endParaRPr lang="fi-FI" sz="1100" baseline="0"/>
        </a:p>
        <a:p>
          <a:pPr rtl="0"/>
          <a:r>
            <a:rPr lang="en-us" sz="1100" baseline="0"/>
            <a:t>The forms should be submitted in Excel format. </a:t>
          </a:r>
          <a:endParaRPr lang="fi-F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pro-my.sharepoint.com/personal/pekka_jeskanen_businessfinland_fi/Documents/Desktop/v21%20Projektisuunnitelman_erittelyli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KTD hankkeet"/>
      <sheetName val="NIY-hankkeet"/>
      <sheetName val="kassavirtaennuste"/>
      <sheetName val="tutkimushankkeet"/>
      <sheetName val="väliraportti"/>
      <sheetName val="väliraportti ostot"/>
      <sheetName val="Työajan seuranta"/>
      <sheetName val="Palkkaerittely"/>
      <sheetName val="Kustannustilitys"/>
      <sheetName val="Aikataulun muutos"/>
      <sheetName val="Aikataulumuutos pienet"/>
      <sheetName val="Lainariskianalyy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0"/>
  <sheetViews>
    <sheetView workbookViewId="0">
      <selection activeCell="B3" sqref="B3"/>
    </sheetView>
  </sheetViews>
  <sheetFormatPr defaultRowHeight="12.75"/>
  <cols>
    <col min="1" max="1" width="3" customWidth="1"/>
    <col min="2" max="2" width="58.28515625" customWidth="1"/>
    <col min="3" max="3" width="26.140625" customWidth="1"/>
    <col min="4" max="4" width="20.5703125" customWidth="1"/>
    <col min="5" max="5" width="26" customWidth="1"/>
  </cols>
  <sheetData>
    <row r="1" spans="2:5" ht="15.75">
      <c r="B1" s="215" t="s">
        <v>624</v>
      </c>
      <c r="D1" s="204"/>
    </row>
    <row r="2" spans="2:5">
      <c r="B2" s="243" t="s">
        <v>837</v>
      </c>
      <c r="D2" s="348"/>
      <c r="E2" s="348"/>
    </row>
    <row r="3" spans="2:5">
      <c r="B3" s="194"/>
      <c r="D3" s="348" t="s">
        <v>568</v>
      </c>
      <c r="E3" s="348"/>
    </row>
    <row r="4" spans="2:5">
      <c r="B4" s="205" t="s">
        <v>565</v>
      </c>
      <c r="D4" s="348" t="s">
        <v>569</v>
      </c>
      <c r="E4" s="348"/>
    </row>
    <row r="5" spans="2:5">
      <c r="B5" s="204" t="s">
        <v>628</v>
      </c>
      <c r="C5" s="206" t="s">
        <v>566</v>
      </c>
      <c r="D5" s="207" t="s">
        <v>672</v>
      </c>
      <c r="E5" s="207" t="s">
        <v>673</v>
      </c>
    </row>
    <row r="6" spans="2:5">
      <c r="B6" s="204"/>
      <c r="C6" s="206"/>
      <c r="D6" s="207"/>
      <c r="E6" s="207"/>
    </row>
    <row r="7" spans="2:5">
      <c r="B7" s="206" t="s">
        <v>9</v>
      </c>
      <c r="C7" s="206" t="s">
        <v>567</v>
      </c>
      <c r="D7" s="207" t="s">
        <v>570</v>
      </c>
      <c r="E7" s="207" t="s">
        <v>570</v>
      </c>
    </row>
    <row r="8" spans="2:5">
      <c r="B8" s="206" t="s">
        <v>812</v>
      </c>
      <c r="C8" s="206" t="s">
        <v>593</v>
      </c>
      <c r="D8" s="207" t="s">
        <v>625</v>
      </c>
      <c r="E8" s="207" t="s">
        <v>625</v>
      </c>
    </row>
    <row r="9" spans="2:5">
      <c r="B9" s="206" t="s">
        <v>803</v>
      </c>
      <c r="C9" s="206" t="s">
        <v>593</v>
      </c>
      <c r="D9" s="217" t="s">
        <v>625</v>
      </c>
      <c r="E9" s="217" t="s">
        <v>625</v>
      </c>
    </row>
    <row r="10" spans="2:5">
      <c r="B10" s="206" t="s">
        <v>39</v>
      </c>
      <c r="C10" s="206" t="s">
        <v>567</v>
      </c>
      <c r="D10" s="207"/>
      <c r="E10" s="207" t="s">
        <v>570</v>
      </c>
    </row>
    <row r="11" spans="2:5">
      <c r="B11" s="206" t="s">
        <v>76</v>
      </c>
      <c r="C11" s="206" t="s">
        <v>567</v>
      </c>
      <c r="D11" s="208"/>
      <c r="E11" s="207" t="s">
        <v>570</v>
      </c>
    </row>
    <row r="12" spans="2:5">
      <c r="B12" s="206" t="s">
        <v>107</v>
      </c>
      <c r="C12" s="206" t="s">
        <v>567</v>
      </c>
      <c r="D12" s="208"/>
      <c r="E12" s="207" t="s">
        <v>570</v>
      </c>
    </row>
    <row r="13" spans="2:5" ht="3.75" customHeight="1">
      <c r="B13" s="210"/>
      <c r="D13" s="208"/>
      <c r="E13" s="208"/>
    </row>
    <row r="14" spans="2:5">
      <c r="B14" s="206" t="s">
        <v>571</v>
      </c>
      <c r="C14" s="206" t="s">
        <v>575</v>
      </c>
      <c r="D14" s="295" t="s">
        <v>570</v>
      </c>
      <c r="E14" s="295" t="s">
        <v>570</v>
      </c>
    </row>
    <row r="15" spans="2:5">
      <c r="B15" s="206" t="s">
        <v>572</v>
      </c>
      <c r="C15" s="206" t="s">
        <v>575</v>
      </c>
      <c r="D15" s="208"/>
      <c r="E15" s="295" t="s">
        <v>570</v>
      </c>
    </row>
    <row r="16" spans="2:5">
      <c r="B16" s="206" t="s">
        <v>573</v>
      </c>
      <c r="C16" s="206" t="s">
        <v>575</v>
      </c>
      <c r="D16" s="208"/>
      <c r="E16" s="295" t="s">
        <v>570</v>
      </c>
    </row>
    <row r="17" spans="2:5">
      <c r="B17" s="206" t="s">
        <v>574</v>
      </c>
      <c r="C17" s="206" t="s">
        <v>575</v>
      </c>
      <c r="D17" s="208"/>
      <c r="E17" s="295" t="s">
        <v>570</v>
      </c>
    </row>
    <row r="18" spans="2:5" ht="3.75" customHeight="1">
      <c r="B18" s="210"/>
      <c r="D18" s="208"/>
      <c r="E18" s="208"/>
    </row>
    <row r="19" spans="2:5" ht="25.5">
      <c r="B19" s="316" t="s">
        <v>824</v>
      </c>
      <c r="C19" s="206" t="s">
        <v>567</v>
      </c>
      <c r="D19" s="295" t="s">
        <v>625</v>
      </c>
      <c r="E19" s="295" t="s">
        <v>625</v>
      </c>
    </row>
    <row r="20" spans="2:5">
      <c r="B20" s="206" t="s">
        <v>822</v>
      </c>
      <c r="C20" s="206" t="s">
        <v>593</v>
      </c>
      <c r="D20" s="207" t="s">
        <v>626</v>
      </c>
      <c r="E20" s="207" t="s">
        <v>626</v>
      </c>
    </row>
    <row r="21" spans="2:5">
      <c r="B21" s="206" t="s">
        <v>823</v>
      </c>
      <c r="C21" s="206" t="s">
        <v>567</v>
      </c>
      <c r="D21" s="244" t="s">
        <v>626</v>
      </c>
      <c r="E21" s="244" t="s">
        <v>626</v>
      </c>
    </row>
    <row r="22" spans="2:5" ht="3.75" customHeight="1">
      <c r="B22" s="210"/>
      <c r="D22" s="208"/>
      <c r="E22" s="208"/>
    </row>
    <row r="23" spans="2:5" ht="3.75" customHeight="1">
      <c r="B23" s="210"/>
      <c r="D23" s="208"/>
      <c r="E23" s="208"/>
    </row>
    <row r="24" spans="2:5">
      <c r="B24" s="206" t="s">
        <v>576</v>
      </c>
      <c r="C24" s="206" t="s">
        <v>580</v>
      </c>
      <c r="D24" s="207" t="s">
        <v>570</v>
      </c>
      <c r="E24" s="209" t="s">
        <v>570</v>
      </c>
    </row>
    <row r="25" spans="2:5">
      <c r="B25" s="206" t="s">
        <v>577</v>
      </c>
      <c r="C25" s="206" t="s">
        <v>580</v>
      </c>
      <c r="E25" s="209" t="s">
        <v>570</v>
      </c>
    </row>
    <row r="26" spans="2:5">
      <c r="B26" s="206" t="s">
        <v>578</v>
      </c>
      <c r="C26" s="206" t="s">
        <v>580</v>
      </c>
      <c r="E26" s="209" t="s">
        <v>570</v>
      </c>
    </row>
    <row r="27" spans="2:5">
      <c r="B27" s="206" t="s">
        <v>579</v>
      </c>
      <c r="C27" s="206" t="s">
        <v>580</v>
      </c>
      <c r="E27" s="209" t="s">
        <v>570</v>
      </c>
    </row>
    <row r="28" spans="2:5" ht="3.75" customHeight="1">
      <c r="B28" s="210"/>
    </row>
    <row r="30" spans="2:5">
      <c r="B30" s="206" t="s">
        <v>627</v>
      </c>
      <c r="C30" s="206"/>
    </row>
    <row r="31" spans="2:5">
      <c r="B31" s="206" t="s">
        <v>674</v>
      </c>
    </row>
    <row r="32" spans="2:5">
      <c r="B32" s="206" t="s">
        <v>631</v>
      </c>
    </row>
    <row r="35" spans="2:2">
      <c r="B35" s="206" t="s">
        <v>671</v>
      </c>
    </row>
    <row r="36" spans="2:2">
      <c r="B36" s="206"/>
    </row>
    <row r="37" spans="2:2">
      <c r="B37" s="206" t="s">
        <v>629</v>
      </c>
    </row>
    <row r="38" spans="2:2">
      <c r="B38" s="206"/>
    </row>
    <row r="39" spans="2:2">
      <c r="B39" s="216" t="s">
        <v>630</v>
      </c>
    </row>
    <row r="40" spans="2:2">
      <c r="B40" s="3"/>
    </row>
  </sheetData>
  <mergeCells count="3">
    <mergeCell ref="D2:E2"/>
    <mergeCell ref="D4:E4"/>
    <mergeCell ref="D3:E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69"/>
  <sheetViews>
    <sheetView workbookViewId="0"/>
  </sheetViews>
  <sheetFormatPr defaultRowHeight="12.75"/>
  <cols>
    <col min="1" max="1" width="2.28515625" style="39" customWidth="1"/>
    <col min="2" max="2" width="30.28515625" style="40" customWidth="1"/>
    <col min="3" max="3" width="2.5703125" style="41" customWidth="1"/>
    <col min="4" max="4" width="13.28515625" style="39" customWidth="1"/>
    <col min="5" max="5" width="5.7109375" style="39" customWidth="1"/>
    <col min="6" max="6" width="1.42578125" style="39" customWidth="1"/>
    <col min="7" max="7" width="6.5703125" style="39" customWidth="1"/>
    <col min="8" max="8" width="13.28515625" style="39" customWidth="1"/>
    <col min="9" max="9" width="3.140625" style="151" customWidth="1"/>
    <col min="10" max="10" width="1.42578125" style="151" customWidth="1"/>
    <col min="11" max="11" width="4.7109375" style="151" customWidth="1"/>
    <col min="12" max="12" width="10.7109375" style="39" customWidth="1"/>
    <col min="13" max="13" width="5.7109375" style="39" customWidth="1"/>
    <col min="14" max="14" width="1.42578125" style="39" customWidth="1"/>
    <col min="15" max="15" width="5.7109375" style="39" customWidth="1"/>
    <col min="16" max="16" width="10.7109375" style="39" customWidth="1"/>
    <col min="17" max="17" width="5.7109375" style="39" customWidth="1"/>
    <col min="18" max="18" width="1.42578125" style="39" customWidth="1"/>
    <col min="19" max="19" width="5.7109375" style="39" customWidth="1"/>
    <col min="20" max="16384" width="9.140625" style="39"/>
  </cols>
  <sheetData>
    <row r="1" spans="1:21" ht="9.75" customHeight="1"/>
    <row r="2" spans="1:21">
      <c r="B2" s="43" t="s">
        <v>266</v>
      </c>
      <c r="E2" s="44" t="s">
        <v>267</v>
      </c>
      <c r="R2" s="44"/>
      <c r="S2" s="45" t="s">
        <v>39</v>
      </c>
    </row>
    <row r="3" spans="1:21">
      <c r="E3" s="46" t="s">
        <v>188</v>
      </c>
    </row>
    <row r="4" spans="1:21">
      <c r="E4" s="370"/>
      <c r="F4" s="371"/>
      <c r="G4" s="371"/>
    </row>
    <row r="5" spans="1:21">
      <c r="B5" s="47" t="s">
        <v>187</v>
      </c>
      <c r="E5" s="46" t="s">
        <v>190</v>
      </c>
      <c r="F5" s="46"/>
      <c r="G5" s="46"/>
      <c r="J5" s="149" t="s">
        <v>189</v>
      </c>
      <c r="P5" s="46" t="s">
        <v>191</v>
      </c>
      <c r="U5" s="49"/>
    </row>
    <row r="6" spans="1:21">
      <c r="B6" s="372"/>
      <c r="C6" s="372"/>
      <c r="D6" s="373"/>
      <c r="E6" s="374"/>
      <c r="F6" s="375"/>
      <c r="G6" s="375"/>
      <c r="H6" s="375"/>
      <c r="I6" s="376"/>
      <c r="J6" s="377"/>
      <c r="K6" s="378"/>
      <c r="L6" s="378"/>
      <c r="M6" s="378"/>
      <c r="N6" s="378"/>
      <c r="O6" s="376"/>
      <c r="P6" s="379"/>
      <c r="Q6" s="375"/>
      <c r="R6" s="378"/>
      <c r="S6" s="376"/>
      <c r="U6" s="49"/>
    </row>
    <row r="7" spans="1:21" ht="14.25" customHeight="1">
      <c r="B7" s="47"/>
      <c r="D7" s="367" t="s">
        <v>268</v>
      </c>
      <c r="E7" s="367"/>
      <c r="F7" s="367"/>
      <c r="G7" s="367"/>
      <c r="H7" s="368" t="s">
        <v>269</v>
      </c>
      <c r="I7" s="368"/>
      <c r="J7" s="368"/>
      <c r="K7" s="368"/>
      <c r="L7" s="369" t="s">
        <v>270</v>
      </c>
      <c r="M7" s="369"/>
      <c r="N7" s="369"/>
      <c r="O7" s="369"/>
      <c r="P7" s="369"/>
      <c r="Q7" s="369"/>
      <c r="R7" s="369"/>
      <c r="S7" s="369"/>
    </row>
    <row r="8" spans="1:21">
      <c r="B8" s="50"/>
      <c r="C8" s="51"/>
      <c r="D8" s="118" t="s">
        <v>271</v>
      </c>
      <c r="E8" s="123">
        <f>I8</f>
        <v>12</v>
      </c>
      <c r="F8" s="119" t="s">
        <v>46</v>
      </c>
      <c r="G8" s="121">
        <f ca="1">K8-365</f>
        <v>44411.582428240741</v>
      </c>
      <c r="H8" s="118" t="s">
        <v>272</v>
      </c>
      <c r="I8" s="124">
        <v>12</v>
      </c>
      <c r="J8" s="119" t="s">
        <v>46</v>
      </c>
      <c r="K8" s="125">
        <f ca="1">'EN Cashflow forecast'!C5</f>
        <v>44776.582428240741</v>
      </c>
      <c r="L8" s="118" t="s">
        <v>273</v>
      </c>
      <c r="M8" s="123">
        <f>I8</f>
        <v>12</v>
      </c>
      <c r="N8" s="119" t="s">
        <v>46</v>
      </c>
      <c r="O8" s="121">
        <f ca="1">K8+365</f>
        <v>45141.582428240741</v>
      </c>
      <c r="P8" s="118" t="s">
        <v>274</v>
      </c>
      <c r="Q8" s="123">
        <f>M8</f>
        <v>12</v>
      </c>
      <c r="R8" s="119" t="s">
        <v>46</v>
      </c>
      <c r="S8" s="121">
        <f ca="1">O8+365</f>
        <v>45506.582428240741</v>
      </c>
      <c r="U8" s="39" t="s">
        <v>275</v>
      </c>
    </row>
    <row r="9" spans="1:21">
      <c r="B9" s="54"/>
      <c r="C9" s="55"/>
      <c r="D9" s="52" t="s">
        <v>276</v>
      </c>
      <c r="E9" s="383" t="s">
        <v>51</v>
      </c>
      <c r="F9" s="384"/>
      <c r="G9" s="385"/>
      <c r="H9" s="52" t="s">
        <v>276</v>
      </c>
      <c r="I9" s="383" t="s">
        <v>51</v>
      </c>
      <c r="J9" s="384"/>
      <c r="K9" s="385"/>
      <c r="L9" s="52" t="s">
        <v>276</v>
      </c>
      <c r="M9" s="383" t="s">
        <v>51</v>
      </c>
      <c r="N9" s="384"/>
      <c r="O9" s="385"/>
      <c r="P9" s="52" t="s">
        <v>276</v>
      </c>
      <c r="Q9" s="383" t="s">
        <v>51</v>
      </c>
      <c r="R9" s="384"/>
      <c r="S9" s="385"/>
    </row>
    <row r="10" spans="1:21">
      <c r="A10" s="56"/>
      <c r="B10" s="57" t="s">
        <v>277</v>
      </c>
      <c r="C10" s="147"/>
      <c r="D10" s="152"/>
      <c r="E10" s="380"/>
      <c r="F10" s="381"/>
      <c r="G10" s="382"/>
      <c r="H10" s="152"/>
      <c r="I10" s="380"/>
      <c r="J10" s="381"/>
      <c r="K10" s="382"/>
      <c r="L10" s="152"/>
      <c r="M10" s="380"/>
      <c r="N10" s="381"/>
      <c r="O10" s="382"/>
      <c r="P10" s="152"/>
      <c r="Q10" s="380"/>
      <c r="R10" s="381"/>
      <c r="S10" s="382"/>
    </row>
    <row r="11" spans="1:21">
      <c r="A11" s="56"/>
      <c r="B11" s="57" t="s">
        <v>278</v>
      </c>
      <c r="C11" s="60" t="s">
        <v>53</v>
      </c>
      <c r="D11" s="152"/>
      <c r="E11" s="380"/>
      <c r="F11" s="381"/>
      <c r="G11" s="382"/>
      <c r="H11" s="152"/>
      <c r="I11" s="380"/>
      <c r="J11" s="381"/>
      <c r="K11" s="382"/>
      <c r="L11" s="152"/>
      <c r="M11" s="380"/>
      <c r="N11" s="381"/>
      <c r="O11" s="382"/>
      <c r="P11" s="152"/>
      <c r="Q11" s="380"/>
      <c r="R11" s="381"/>
      <c r="S11" s="382"/>
      <c r="U11" s="39" t="s">
        <v>279</v>
      </c>
    </row>
    <row r="12" spans="1:21">
      <c r="A12" s="56"/>
      <c r="B12" s="61" t="s">
        <v>280</v>
      </c>
      <c r="C12" s="147"/>
      <c r="D12" s="62">
        <f>SUM(D10:D11)</f>
        <v>0</v>
      </c>
      <c r="E12" s="386" t="s">
        <v>281</v>
      </c>
      <c r="F12" s="387"/>
      <c r="G12" s="388"/>
      <c r="H12" s="62">
        <f>SUM(H10:H11)</f>
        <v>0</v>
      </c>
      <c r="I12" s="386">
        <v>100</v>
      </c>
      <c r="J12" s="387"/>
      <c r="K12" s="388"/>
      <c r="L12" s="62">
        <f>SUM(L10:L11)</f>
        <v>0</v>
      </c>
      <c r="M12" s="386" t="s">
        <v>281</v>
      </c>
      <c r="N12" s="387"/>
      <c r="O12" s="388"/>
      <c r="P12" s="62">
        <f>SUM(P10:P11)</f>
        <v>0</v>
      </c>
      <c r="Q12" s="386" t="s">
        <v>281</v>
      </c>
      <c r="R12" s="387"/>
      <c r="S12" s="388"/>
    </row>
    <row r="13" spans="1:21">
      <c r="A13" s="56"/>
      <c r="B13" s="57" t="s">
        <v>282</v>
      </c>
      <c r="C13" s="63" t="s">
        <v>57</v>
      </c>
      <c r="D13" s="152"/>
      <c r="E13" s="389" t="str">
        <f>IF(ISERROR(D13/D$12*100),"-",D13/D$12*100)</f>
        <v>-</v>
      </c>
      <c r="F13" s="390"/>
      <c r="G13" s="391"/>
      <c r="H13" s="152"/>
      <c r="I13" s="389" t="str">
        <f>IF(ISERROR(H13/H$12*100),"-",H13/H$12*100)</f>
        <v>-</v>
      </c>
      <c r="J13" s="390"/>
      <c r="K13" s="391"/>
      <c r="L13" s="152"/>
      <c r="M13" s="389" t="str">
        <f>IF(ISERROR(L13/L$12*100),"-",L13/L$12*100)</f>
        <v>-</v>
      </c>
      <c r="N13" s="390"/>
      <c r="O13" s="391"/>
      <c r="P13" s="152"/>
      <c r="Q13" s="389" t="str">
        <f>IF(ISERROR(P13/P$12*100),"-",P13/P$12*100)</f>
        <v>-</v>
      </c>
      <c r="R13" s="390"/>
      <c r="S13" s="391"/>
    </row>
    <row r="14" spans="1:21">
      <c r="A14" s="56"/>
      <c r="B14" s="57" t="s">
        <v>283</v>
      </c>
      <c r="C14" s="63" t="s">
        <v>57</v>
      </c>
      <c r="D14" s="152"/>
      <c r="E14" s="389" t="str">
        <f t="shared" ref="E14:E28" si="0">IF(ISERROR(D14/D$12*100),"-",D14/D$12*100)</f>
        <v>-</v>
      </c>
      <c r="F14" s="390"/>
      <c r="G14" s="391"/>
      <c r="H14" s="152"/>
      <c r="I14" s="389" t="str">
        <f t="shared" ref="I14:I28" si="1">IF(ISERROR(H14/H$12*100),"-",H14/H$12*100)</f>
        <v>-</v>
      </c>
      <c r="J14" s="390"/>
      <c r="K14" s="391"/>
      <c r="L14" s="152"/>
      <c r="M14" s="389" t="str">
        <f t="shared" ref="M14:M28" si="2">IF(ISERROR(L14/L$12*100),"-",L14/L$12*100)</f>
        <v>-</v>
      </c>
      <c r="N14" s="390"/>
      <c r="O14" s="391"/>
      <c r="P14" s="152"/>
      <c r="Q14" s="389" t="str">
        <f t="shared" ref="Q14:Q28" si="3">IF(ISERROR(P14/P$12*100),"-",P14/P$12*100)</f>
        <v>-</v>
      </c>
      <c r="R14" s="390"/>
      <c r="S14" s="391"/>
    </row>
    <row r="15" spans="1:21">
      <c r="A15" s="56"/>
      <c r="B15" s="57" t="s">
        <v>284</v>
      </c>
      <c r="C15" s="63" t="s">
        <v>57</v>
      </c>
      <c r="D15" s="152"/>
      <c r="E15" s="389" t="str">
        <f t="shared" si="0"/>
        <v>-</v>
      </c>
      <c r="F15" s="390"/>
      <c r="G15" s="391"/>
      <c r="H15" s="152"/>
      <c r="I15" s="389" t="str">
        <f t="shared" si="1"/>
        <v>-</v>
      </c>
      <c r="J15" s="390"/>
      <c r="K15" s="391"/>
      <c r="L15" s="152"/>
      <c r="M15" s="389" t="str">
        <f t="shared" si="2"/>
        <v>-</v>
      </c>
      <c r="N15" s="390"/>
      <c r="O15" s="391"/>
      <c r="P15" s="152"/>
      <c r="Q15" s="389" t="str">
        <f t="shared" si="3"/>
        <v>-</v>
      </c>
      <c r="R15" s="390"/>
      <c r="S15" s="391"/>
    </row>
    <row r="16" spans="1:21">
      <c r="A16" s="56"/>
      <c r="B16" s="57" t="s">
        <v>285</v>
      </c>
      <c r="C16" s="63" t="s">
        <v>57</v>
      </c>
      <c r="D16" s="152"/>
      <c r="E16" s="389" t="str">
        <f t="shared" si="0"/>
        <v>-</v>
      </c>
      <c r="F16" s="390"/>
      <c r="G16" s="391"/>
      <c r="H16" s="152"/>
      <c r="I16" s="389" t="str">
        <f t="shared" si="1"/>
        <v>-</v>
      </c>
      <c r="J16" s="390"/>
      <c r="K16" s="391"/>
      <c r="L16" s="152"/>
      <c r="M16" s="389" t="str">
        <f t="shared" si="2"/>
        <v>-</v>
      </c>
      <c r="N16" s="390"/>
      <c r="O16" s="391"/>
      <c r="P16" s="152"/>
      <c r="Q16" s="389" t="str">
        <f t="shared" si="3"/>
        <v>-</v>
      </c>
      <c r="R16" s="390"/>
      <c r="S16" s="391"/>
    </row>
    <row r="17" spans="1:21">
      <c r="A17" s="56"/>
      <c r="B17" s="57" t="s">
        <v>286</v>
      </c>
      <c r="C17" s="60" t="s">
        <v>62</v>
      </c>
      <c r="D17" s="152"/>
      <c r="E17" s="389" t="str">
        <f t="shared" si="0"/>
        <v>-</v>
      </c>
      <c r="F17" s="390"/>
      <c r="G17" s="391"/>
      <c r="H17" s="152"/>
      <c r="I17" s="389" t="str">
        <f t="shared" si="1"/>
        <v>-</v>
      </c>
      <c r="J17" s="390"/>
      <c r="K17" s="391"/>
      <c r="L17" s="152"/>
      <c r="M17" s="389" t="str">
        <f t="shared" si="2"/>
        <v>-</v>
      </c>
      <c r="N17" s="390"/>
      <c r="O17" s="391"/>
      <c r="P17" s="152"/>
      <c r="Q17" s="389" t="str">
        <f t="shared" si="3"/>
        <v>-</v>
      </c>
      <c r="R17" s="390"/>
      <c r="S17" s="391"/>
    </row>
    <row r="18" spans="1:21">
      <c r="A18" s="56"/>
      <c r="B18" s="61" t="s">
        <v>287</v>
      </c>
      <c r="C18" s="64" t="s">
        <v>64</v>
      </c>
      <c r="D18" s="62">
        <f>SUM(D12,-D13,-D14,-D15,-D16,D17)</f>
        <v>0</v>
      </c>
      <c r="E18" s="389" t="str">
        <f t="shared" si="0"/>
        <v>-</v>
      </c>
      <c r="F18" s="390"/>
      <c r="G18" s="391"/>
      <c r="H18" s="62">
        <f>SUM(H12,-H13,-H14,-H15,-H16,H17)</f>
        <v>0</v>
      </c>
      <c r="I18" s="389" t="str">
        <f t="shared" si="1"/>
        <v>-</v>
      </c>
      <c r="J18" s="390"/>
      <c r="K18" s="391"/>
      <c r="L18" s="62">
        <f>SUM(L12,-L13,-L14,-L15,-L16,L17)</f>
        <v>0</v>
      </c>
      <c r="M18" s="389" t="str">
        <f t="shared" si="2"/>
        <v>-</v>
      </c>
      <c r="N18" s="390"/>
      <c r="O18" s="391"/>
      <c r="P18" s="62">
        <f>SUM(P12,-P13,-P14,-P15,-P16,P17)</f>
        <v>0</v>
      </c>
      <c r="Q18" s="389" t="str">
        <f t="shared" si="3"/>
        <v>-</v>
      </c>
      <c r="R18" s="390"/>
      <c r="S18" s="391"/>
    </row>
    <row r="19" spans="1:21">
      <c r="B19" s="57" t="s">
        <v>288</v>
      </c>
      <c r="C19" s="63" t="s">
        <v>57</v>
      </c>
      <c r="D19" s="152"/>
      <c r="E19" s="389" t="str">
        <f t="shared" si="0"/>
        <v>-</v>
      </c>
      <c r="F19" s="390"/>
      <c r="G19" s="391"/>
      <c r="H19" s="152"/>
      <c r="I19" s="389" t="str">
        <f t="shared" si="1"/>
        <v>-</v>
      </c>
      <c r="J19" s="390"/>
      <c r="K19" s="391"/>
      <c r="L19" s="152"/>
      <c r="M19" s="389" t="str">
        <f t="shared" si="2"/>
        <v>-</v>
      </c>
      <c r="N19" s="390"/>
      <c r="O19" s="391"/>
      <c r="P19" s="152"/>
      <c r="Q19" s="389" t="str">
        <f t="shared" si="3"/>
        <v>-</v>
      </c>
      <c r="R19" s="390"/>
      <c r="S19" s="391"/>
    </row>
    <row r="20" spans="1:21">
      <c r="B20" s="61" t="s">
        <v>289</v>
      </c>
      <c r="C20" s="64" t="s">
        <v>64</v>
      </c>
      <c r="D20" s="62">
        <f>SUM(D18,-D19)</f>
        <v>0</v>
      </c>
      <c r="E20" s="389" t="str">
        <f t="shared" si="0"/>
        <v>-</v>
      </c>
      <c r="F20" s="390"/>
      <c r="G20" s="391"/>
      <c r="H20" s="62">
        <f>SUM(H18,-H19)</f>
        <v>0</v>
      </c>
      <c r="I20" s="389" t="str">
        <f t="shared" si="1"/>
        <v>-</v>
      </c>
      <c r="J20" s="390"/>
      <c r="K20" s="391"/>
      <c r="L20" s="62">
        <f>SUM(L18,-L19)</f>
        <v>0</v>
      </c>
      <c r="M20" s="389" t="str">
        <f t="shared" si="2"/>
        <v>-</v>
      </c>
      <c r="N20" s="390"/>
      <c r="O20" s="391"/>
      <c r="P20" s="62">
        <f>SUM(P18,-P19)</f>
        <v>0</v>
      </c>
      <c r="Q20" s="389" t="str">
        <f t="shared" si="3"/>
        <v>-</v>
      </c>
      <c r="R20" s="390"/>
      <c r="S20" s="391"/>
    </row>
    <row r="21" spans="1:21">
      <c r="B21" s="57" t="s">
        <v>290</v>
      </c>
      <c r="C21" s="60" t="s">
        <v>53</v>
      </c>
      <c r="D21" s="152"/>
      <c r="E21" s="389" t="str">
        <f t="shared" si="0"/>
        <v>-</v>
      </c>
      <c r="F21" s="390"/>
      <c r="G21" s="391"/>
      <c r="H21" s="152"/>
      <c r="I21" s="389" t="str">
        <f t="shared" si="1"/>
        <v>-</v>
      </c>
      <c r="J21" s="390"/>
      <c r="K21" s="391"/>
      <c r="L21" s="152"/>
      <c r="M21" s="389" t="str">
        <f t="shared" si="2"/>
        <v>-</v>
      </c>
      <c r="N21" s="390"/>
      <c r="O21" s="391"/>
      <c r="P21" s="152"/>
      <c r="Q21" s="389" t="str">
        <f t="shared" si="3"/>
        <v>-</v>
      </c>
      <c r="R21" s="390"/>
      <c r="S21" s="391"/>
    </row>
    <row r="22" spans="1:21">
      <c r="B22" s="57" t="s">
        <v>291</v>
      </c>
      <c r="C22" s="60" t="s">
        <v>53</v>
      </c>
      <c r="D22" s="152"/>
      <c r="E22" s="389" t="str">
        <f t="shared" si="0"/>
        <v>-</v>
      </c>
      <c r="F22" s="390"/>
      <c r="G22" s="391"/>
      <c r="H22" s="152"/>
      <c r="I22" s="389" t="str">
        <f t="shared" si="1"/>
        <v>-</v>
      </c>
      <c r="J22" s="390"/>
      <c r="K22" s="391"/>
      <c r="L22" s="152"/>
      <c r="M22" s="389" t="str">
        <f t="shared" si="2"/>
        <v>-</v>
      </c>
      <c r="N22" s="390"/>
      <c r="O22" s="391"/>
      <c r="P22" s="152"/>
      <c r="Q22" s="389" t="str">
        <f t="shared" si="3"/>
        <v>-</v>
      </c>
      <c r="R22" s="390"/>
      <c r="S22" s="391"/>
    </row>
    <row r="23" spans="1:21">
      <c r="B23" s="57" t="s">
        <v>292</v>
      </c>
      <c r="C23" s="63" t="s">
        <v>57</v>
      </c>
      <c r="D23" s="152"/>
      <c r="E23" s="389" t="str">
        <f t="shared" si="0"/>
        <v>-</v>
      </c>
      <c r="F23" s="390"/>
      <c r="G23" s="391"/>
      <c r="H23" s="152"/>
      <c r="I23" s="389" t="str">
        <f t="shared" si="1"/>
        <v>-</v>
      </c>
      <c r="J23" s="390"/>
      <c r="K23" s="391"/>
      <c r="L23" s="152"/>
      <c r="M23" s="389" t="str">
        <f t="shared" si="2"/>
        <v>-</v>
      </c>
      <c r="N23" s="390"/>
      <c r="O23" s="391"/>
      <c r="P23" s="152"/>
      <c r="Q23" s="389" t="str">
        <f t="shared" si="3"/>
        <v>-</v>
      </c>
      <c r="R23" s="390"/>
      <c r="S23" s="391"/>
    </row>
    <row r="24" spans="1:21">
      <c r="B24" s="57" t="s">
        <v>293</v>
      </c>
      <c r="C24" s="63" t="s">
        <v>57</v>
      </c>
      <c r="D24" s="152"/>
      <c r="E24" s="389" t="str">
        <f t="shared" si="0"/>
        <v>-</v>
      </c>
      <c r="F24" s="390"/>
      <c r="G24" s="391"/>
      <c r="H24" s="152"/>
      <c r="I24" s="389" t="str">
        <f t="shared" si="1"/>
        <v>-</v>
      </c>
      <c r="J24" s="390"/>
      <c r="K24" s="391"/>
      <c r="L24" s="152"/>
      <c r="M24" s="389" t="str">
        <f t="shared" si="2"/>
        <v>-</v>
      </c>
      <c r="N24" s="390"/>
      <c r="O24" s="391"/>
      <c r="P24" s="152"/>
      <c r="Q24" s="389" t="str">
        <f t="shared" si="3"/>
        <v>-</v>
      </c>
      <c r="R24" s="390"/>
      <c r="S24" s="391"/>
    </row>
    <row r="25" spans="1:21">
      <c r="B25" s="61" t="s">
        <v>294</v>
      </c>
      <c r="C25" s="64" t="s">
        <v>64</v>
      </c>
      <c r="D25" s="62">
        <f>SUM(D20,D21,D22,-D23,-D24)</f>
        <v>0</v>
      </c>
      <c r="E25" s="389" t="str">
        <f t="shared" si="0"/>
        <v>-</v>
      </c>
      <c r="F25" s="390"/>
      <c r="G25" s="391"/>
      <c r="H25" s="62">
        <f>SUM(H20,H21,H22,-H23,-H24)</f>
        <v>0</v>
      </c>
      <c r="I25" s="389" t="str">
        <f t="shared" si="1"/>
        <v>-</v>
      </c>
      <c r="J25" s="390"/>
      <c r="K25" s="391"/>
      <c r="L25" s="62">
        <f>SUM(L20,L21,L22,-L23,-L24)</f>
        <v>0</v>
      </c>
      <c r="M25" s="389" t="str">
        <f t="shared" si="2"/>
        <v>-</v>
      </c>
      <c r="N25" s="390"/>
      <c r="O25" s="391"/>
      <c r="P25" s="62">
        <f>SUM(P20,P21,P22,-P23,-P24)</f>
        <v>0</v>
      </c>
      <c r="Q25" s="389" t="str">
        <f t="shared" si="3"/>
        <v>-</v>
      </c>
      <c r="R25" s="390"/>
      <c r="S25" s="391"/>
    </row>
    <row r="26" spans="1:21">
      <c r="B26" s="57" t="s">
        <v>295</v>
      </c>
      <c r="C26" s="60" t="s">
        <v>53</v>
      </c>
      <c r="D26" s="152"/>
      <c r="E26" s="389" t="str">
        <f t="shared" si="0"/>
        <v>-</v>
      </c>
      <c r="F26" s="390"/>
      <c r="G26" s="391"/>
      <c r="H26" s="152"/>
      <c r="I26" s="389" t="str">
        <f t="shared" si="1"/>
        <v>-</v>
      </c>
      <c r="J26" s="390"/>
      <c r="K26" s="391"/>
      <c r="L26" s="152"/>
      <c r="M26" s="389" t="str">
        <f t="shared" si="2"/>
        <v>-</v>
      </c>
      <c r="N26" s="390"/>
      <c r="O26" s="391"/>
      <c r="P26" s="152"/>
      <c r="Q26" s="389" t="str">
        <f t="shared" si="3"/>
        <v>-</v>
      </c>
      <c r="R26" s="390"/>
      <c r="S26" s="391"/>
      <c r="U26" s="39" t="s">
        <v>296</v>
      </c>
    </row>
    <row r="27" spans="1:21">
      <c r="B27" s="57" t="s">
        <v>297</v>
      </c>
      <c r="C27" s="63" t="s">
        <v>57</v>
      </c>
      <c r="D27" s="152"/>
      <c r="E27" s="389" t="str">
        <f t="shared" si="0"/>
        <v>-</v>
      </c>
      <c r="F27" s="390"/>
      <c r="G27" s="391"/>
      <c r="H27" s="152"/>
      <c r="I27" s="389" t="str">
        <f t="shared" si="1"/>
        <v>-</v>
      </c>
      <c r="J27" s="390"/>
      <c r="K27" s="391"/>
      <c r="L27" s="152"/>
      <c r="M27" s="389" t="str">
        <f t="shared" si="2"/>
        <v>-</v>
      </c>
      <c r="N27" s="390"/>
      <c r="O27" s="391"/>
      <c r="P27" s="152"/>
      <c r="Q27" s="389" t="str">
        <f t="shared" si="3"/>
        <v>-</v>
      </c>
      <c r="R27" s="390"/>
      <c r="S27" s="391"/>
    </row>
    <row r="28" spans="1:21">
      <c r="B28" s="61" t="s">
        <v>298</v>
      </c>
      <c r="C28" s="64" t="s">
        <v>64</v>
      </c>
      <c r="D28" s="62">
        <f>SUM(D25,D26,-D27)</f>
        <v>0</v>
      </c>
      <c r="E28" s="389" t="str">
        <f t="shared" si="0"/>
        <v>-</v>
      </c>
      <c r="F28" s="390"/>
      <c r="G28" s="391"/>
      <c r="H28" s="62">
        <f>SUM(H25,H26,-H27)</f>
        <v>0</v>
      </c>
      <c r="I28" s="389" t="str">
        <f t="shared" si="1"/>
        <v>-</v>
      </c>
      <c r="J28" s="390"/>
      <c r="K28" s="391"/>
      <c r="L28" s="62">
        <f>SUM(L25,L26,-L27)</f>
        <v>0</v>
      </c>
      <c r="M28" s="389" t="str">
        <f t="shared" si="2"/>
        <v>-</v>
      </c>
      <c r="N28" s="390"/>
      <c r="O28" s="391"/>
      <c r="P28" s="62">
        <f>SUM(P25,P26,-P27)</f>
        <v>0</v>
      </c>
      <c r="Q28" s="389" t="str">
        <f t="shared" si="3"/>
        <v>-</v>
      </c>
      <c r="R28" s="390"/>
      <c r="S28" s="391"/>
    </row>
    <row r="29" spans="1:21">
      <c r="B29" s="396"/>
      <c r="C29" s="397"/>
      <c r="D29" s="397"/>
      <c r="E29" s="397"/>
      <c r="F29" s="397"/>
      <c r="G29" s="397"/>
      <c r="H29" s="397"/>
      <c r="I29" s="397"/>
      <c r="J29" s="397"/>
      <c r="K29" s="397"/>
      <c r="L29" s="397"/>
      <c r="M29" s="397"/>
      <c r="N29" s="397"/>
      <c r="O29" s="397"/>
      <c r="P29" s="397"/>
      <c r="Q29" s="397"/>
      <c r="R29" s="397"/>
      <c r="S29" s="397"/>
    </row>
    <row r="30" spans="1:21">
      <c r="B30" s="57" t="s">
        <v>299</v>
      </c>
      <c r="C30" s="147"/>
      <c r="D30" s="65"/>
      <c r="E30" s="392"/>
      <c r="F30" s="393"/>
      <c r="G30" s="394"/>
      <c r="H30" s="66"/>
      <c r="I30" s="380"/>
      <c r="J30" s="381"/>
      <c r="K30" s="382"/>
      <c r="L30" s="66"/>
      <c r="M30" s="380"/>
      <c r="N30" s="381"/>
      <c r="O30" s="382"/>
      <c r="P30" s="66"/>
      <c r="Q30" s="380"/>
      <c r="R30" s="381"/>
      <c r="S30" s="395"/>
    </row>
    <row r="31" spans="1:21">
      <c r="B31" s="47"/>
    </row>
    <row r="33" spans="2:19">
      <c r="B33" s="67" t="s">
        <v>300</v>
      </c>
      <c r="E33" s="68"/>
      <c r="F33" s="68"/>
      <c r="G33" s="68"/>
      <c r="Q33" s="68"/>
      <c r="R33" s="68"/>
      <c r="S33" s="68"/>
    </row>
    <row r="34" spans="2:19">
      <c r="B34" s="67" t="s">
        <v>301</v>
      </c>
    </row>
    <row r="35" spans="2:19">
      <c r="B35" s="67"/>
      <c r="I35" s="69"/>
      <c r="J35" s="69"/>
      <c r="K35" s="69"/>
    </row>
    <row r="36" spans="2:19">
      <c r="B36" s="47"/>
      <c r="I36" s="149"/>
      <c r="J36" s="149"/>
      <c r="K36" s="149"/>
    </row>
    <row r="37" spans="2:19">
      <c r="B37" s="47"/>
      <c r="I37" s="149"/>
      <c r="J37" s="149"/>
      <c r="K37" s="149"/>
    </row>
    <row r="38" spans="2:19">
      <c r="B38" s="47"/>
    </row>
    <row r="39" spans="2:19">
      <c r="I39" s="69"/>
      <c r="J39" s="69"/>
      <c r="K39" s="69"/>
    </row>
    <row r="40" spans="2:19">
      <c r="B40" s="67"/>
      <c r="I40" s="149"/>
      <c r="J40" s="149"/>
      <c r="K40" s="149"/>
    </row>
    <row r="41" spans="2:19">
      <c r="B41" s="47"/>
      <c r="I41" s="149"/>
      <c r="J41" s="149"/>
      <c r="K41" s="149"/>
    </row>
    <row r="42" spans="2:19">
      <c r="B42" s="47"/>
      <c r="I42" s="149"/>
      <c r="J42" s="149"/>
      <c r="K42" s="149"/>
    </row>
    <row r="43" spans="2:19">
      <c r="B43" s="47"/>
    </row>
    <row r="44" spans="2:19">
      <c r="B44" s="47"/>
      <c r="I44" s="69"/>
      <c r="J44" s="69"/>
      <c r="K44" s="69"/>
    </row>
    <row r="45" spans="2:19">
      <c r="B45" s="47"/>
      <c r="I45" s="149"/>
      <c r="J45" s="149"/>
      <c r="K45" s="149"/>
    </row>
    <row r="46" spans="2:19">
      <c r="I46" s="149"/>
      <c r="J46" s="149"/>
      <c r="K46" s="149"/>
    </row>
    <row r="47" spans="2:19">
      <c r="B47" s="67"/>
    </row>
    <row r="48" spans="2:19">
      <c r="B48" s="47"/>
      <c r="I48" s="69"/>
      <c r="J48" s="69"/>
      <c r="K48" s="69"/>
    </row>
    <row r="49" spans="2:11">
      <c r="B49" s="47"/>
      <c r="I49" s="149"/>
      <c r="J49" s="149"/>
      <c r="K49" s="149"/>
    </row>
    <row r="50" spans="2:11">
      <c r="B50" s="47"/>
      <c r="I50" s="149"/>
      <c r="J50" s="149"/>
      <c r="K50" s="149"/>
    </row>
    <row r="51" spans="2:11">
      <c r="I51" s="149"/>
      <c r="J51" s="149"/>
      <c r="K51" s="149"/>
    </row>
    <row r="52" spans="2:11">
      <c r="B52" s="67"/>
    </row>
    <row r="53" spans="2:11">
      <c r="B53" s="47"/>
      <c r="I53" s="69"/>
      <c r="J53" s="69"/>
      <c r="K53" s="69"/>
    </row>
    <row r="54" spans="2:11">
      <c r="B54" s="47"/>
      <c r="I54" s="149"/>
      <c r="J54" s="149"/>
      <c r="K54" s="149"/>
    </row>
    <row r="55" spans="2:11">
      <c r="B55" s="47"/>
      <c r="I55" s="149"/>
      <c r="J55" s="149"/>
      <c r="K55" s="149"/>
    </row>
    <row r="56" spans="2:11">
      <c r="B56" s="47"/>
      <c r="I56" s="149"/>
      <c r="J56" s="149"/>
      <c r="K56" s="149"/>
    </row>
    <row r="57" spans="2:11">
      <c r="B57" s="47"/>
    </row>
    <row r="58" spans="2:11">
      <c r="I58" s="69"/>
      <c r="J58" s="69"/>
      <c r="K58" s="69"/>
    </row>
    <row r="59" spans="2:11">
      <c r="B59" s="67"/>
      <c r="I59" s="149"/>
      <c r="J59" s="149"/>
      <c r="K59" s="149"/>
    </row>
    <row r="60" spans="2:11">
      <c r="B60" s="47"/>
      <c r="I60" s="149"/>
      <c r="J60" s="149"/>
      <c r="K60" s="149"/>
    </row>
    <row r="61" spans="2:11">
      <c r="B61" s="47"/>
      <c r="I61" s="149"/>
      <c r="J61" s="149"/>
      <c r="K61" s="149"/>
    </row>
    <row r="62" spans="2:11">
      <c r="B62" s="47"/>
      <c r="I62" s="149"/>
      <c r="J62" s="149"/>
      <c r="K62" s="149"/>
    </row>
    <row r="63" spans="2:11">
      <c r="B63" s="47"/>
    </row>
    <row r="64" spans="2:11">
      <c r="B64" s="47"/>
    </row>
    <row r="65" spans="2:2">
      <c r="B65" s="67"/>
    </row>
    <row r="66" spans="2:2">
      <c r="B66" s="47"/>
    </row>
    <row r="67" spans="2:2">
      <c r="B67" s="47"/>
    </row>
    <row r="68" spans="2:2">
      <c r="B68" s="47"/>
    </row>
    <row r="69" spans="2:2">
      <c r="B69" s="47"/>
    </row>
  </sheetData>
  <mergeCells count="93">
    <mergeCell ref="D7:G7"/>
    <mergeCell ref="H7:K7"/>
    <mergeCell ref="L7:S7"/>
    <mergeCell ref="E4:G4"/>
    <mergeCell ref="B6:D6"/>
    <mergeCell ref="E6:I6"/>
    <mergeCell ref="J6:O6"/>
    <mergeCell ref="P6:S6"/>
    <mergeCell ref="E9:G9"/>
    <mergeCell ref="I9:K9"/>
    <mergeCell ref="M9:O9"/>
    <mergeCell ref="Q9:S9"/>
    <mergeCell ref="E10:G10"/>
    <mergeCell ref="I10:K10"/>
    <mergeCell ref="M10:O10"/>
    <mergeCell ref="Q10:S10"/>
    <mergeCell ref="E11:G11"/>
    <mergeCell ref="I11:K11"/>
    <mergeCell ref="M11:O11"/>
    <mergeCell ref="Q11:S11"/>
    <mergeCell ref="E12:G12"/>
    <mergeCell ref="I12:K12"/>
    <mergeCell ref="M12:O12"/>
    <mergeCell ref="Q12:S12"/>
    <mergeCell ref="E13:G13"/>
    <mergeCell ref="I13:K13"/>
    <mergeCell ref="M13:O13"/>
    <mergeCell ref="Q13:S13"/>
    <mergeCell ref="E14:G14"/>
    <mergeCell ref="I14:K14"/>
    <mergeCell ref="M14:O14"/>
    <mergeCell ref="Q14:S14"/>
    <mergeCell ref="E15:G15"/>
    <mergeCell ref="I15:K15"/>
    <mergeCell ref="M15:O15"/>
    <mergeCell ref="Q15:S15"/>
    <mergeCell ref="E16:G16"/>
    <mergeCell ref="I16:K16"/>
    <mergeCell ref="M16:O16"/>
    <mergeCell ref="Q16:S16"/>
    <mergeCell ref="E17:G17"/>
    <mergeCell ref="I17:K17"/>
    <mergeCell ref="M17:O17"/>
    <mergeCell ref="Q17:S17"/>
    <mergeCell ref="E18:G18"/>
    <mergeCell ref="I18:K18"/>
    <mergeCell ref="M18:O18"/>
    <mergeCell ref="Q18:S18"/>
    <mergeCell ref="E19:G19"/>
    <mergeCell ref="I19:K19"/>
    <mergeCell ref="M19:O19"/>
    <mergeCell ref="Q19:S19"/>
    <mergeCell ref="E20:G20"/>
    <mergeCell ref="I20:K20"/>
    <mergeCell ref="M20:O20"/>
    <mergeCell ref="Q20:S20"/>
    <mergeCell ref="E21:G21"/>
    <mergeCell ref="I21:K21"/>
    <mergeCell ref="M21:O21"/>
    <mergeCell ref="Q21:S21"/>
    <mergeCell ref="E22:G22"/>
    <mergeCell ref="I22:K22"/>
    <mergeCell ref="M22:O22"/>
    <mergeCell ref="Q22:S22"/>
    <mergeCell ref="E23:G23"/>
    <mergeCell ref="I23:K23"/>
    <mergeCell ref="M23:O23"/>
    <mergeCell ref="Q23:S23"/>
    <mergeCell ref="E24:G24"/>
    <mergeCell ref="I24:K24"/>
    <mergeCell ref="M24:O24"/>
    <mergeCell ref="Q24:S24"/>
    <mergeCell ref="E25:G25"/>
    <mergeCell ref="I25:K25"/>
    <mergeCell ref="M25:O25"/>
    <mergeCell ref="Q25:S25"/>
    <mergeCell ref="E26:G26"/>
    <mergeCell ref="I26:K26"/>
    <mergeCell ref="M26:O26"/>
    <mergeCell ref="Q26:S26"/>
    <mergeCell ref="E27:G27"/>
    <mergeCell ref="I27:K27"/>
    <mergeCell ref="M27:O27"/>
    <mergeCell ref="Q27:S27"/>
    <mergeCell ref="E28:G28"/>
    <mergeCell ref="I28:K28"/>
    <mergeCell ref="M28:O28"/>
    <mergeCell ref="Q28:S28"/>
    <mergeCell ref="B29:S29"/>
    <mergeCell ref="E30:G30"/>
    <mergeCell ref="I30:K30"/>
    <mergeCell ref="M30:O30"/>
    <mergeCell ref="Q30:S30"/>
  </mergeCells>
  <pageMargins left="0.75" right="0.75" top="1" bottom="1" header="0.4921259845" footer="0.4921259845"/>
  <pageSetup paperSize="9" scale="97" orientation="landscape" r:id="rId1"/>
  <headerFooter alignWithMargins="0"/>
  <colBreaks count="1" manualBreakCount="1">
    <brk id="19"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Y86"/>
  <sheetViews>
    <sheetView workbookViewId="0"/>
  </sheetViews>
  <sheetFormatPr defaultRowHeight="12.75"/>
  <cols>
    <col min="1" max="1" width="2.28515625" style="39" customWidth="1"/>
    <col min="2" max="2" width="2.42578125" style="70" customWidth="1"/>
    <col min="3" max="3" width="0.5703125" style="70" customWidth="1"/>
    <col min="4" max="4" width="31" style="151" customWidth="1"/>
    <col min="5" max="5" width="2.5703125" style="41" customWidth="1"/>
    <col min="6" max="6" width="6" style="41" customWidth="1"/>
    <col min="7" max="7" width="2.85546875" style="41" customWidth="1"/>
    <col min="8" max="8" width="2.5703125" style="41" customWidth="1"/>
    <col min="9" max="9" width="5.42578125" style="39" customWidth="1"/>
    <col min="10" max="10" width="1.5703125" style="39" customWidth="1"/>
    <col min="11" max="12" width="5.42578125" style="39" customWidth="1"/>
    <col min="13" max="13" width="1.5703125" style="39" customWidth="1"/>
    <col min="14" max="15" width="5.42578125" style="39" customWidth="1"/>
    <col min="16" max="16" width="1.7109375" style="39" customWidth="1"/>
    <col min="17" max="18" width="5.42578125" style="39" customWidth="1"/>
    <col min="19" max="19" width="1.5703125" style="39" customWidth="1"/>
    <col min="20" max="20" width="5.42578125" style="39" customWidth="1"/>
    <col min="21" max="16384" width="9.140625" style="39"/>
  </cols>
  <sheetData>
    <row r="1" spans="2:25" ht="11.25" customHeight="1"/>
    <row r="2" spans="2:25">
      <c r="B2" s="148" t="s">
        <v>266</v>
      </c>
      <c r="C2" s="148"/>
      <c r="I2" s="398" t="s">
        <v>302</v>
      </c>
      <c r="J2" s="399"/>
      <c r="K2" s="399"/>
      <c r="L2" s="399"/>
      <c r="M2" s="399"/>
      <c r="N2" s="399"/>
      <c r="O2" s="68"/>
      <c r="P2" s="68"/>
      <c r="Q2" s="68"/>
      <c r="R2" s="68"/>
      <c r="S2" s="68"/>
      <c r="T2" s="45" t="s">
        <v>76</v>
      </c>
    </row>
    <row r="3" spans="2:25">
      <c r="I3" s="46" t="s">
        <v>188</v>
      </c>
      <c r="J3" s="46"/>
      <c r="K3" s="46"/>
    </row>
    <row r="4" spans="2:25">
      <c r="B4" s="149" t="s">
        <v>276</v>
      </c>
      <c r="C4" s="149"/>
      <c r="I4" s="370"/>
      <c r="J4" s="371"/>
      <c r="K4" s="371"/>
    </row>
    <row r="5" spans="2:25">
      <c r="B5" s="149" t="s">
        <v>187</v>
      </c>
      <c r="C5" s="149"/>
      <c r="I5" s="46" t="s">
        <v>190</v>
      </c>
      <c r="J5" s="46"/>
      <c r="K5" s="46"/>
      <c r="R5" s="46"/>
      <c r="S5" s="46"/>
    </row>
    <row r="6" spans="2:25">
      <c r="B6" s="400"/>
      <c r="C6" s="401"/>
      <c r="D6" s="402"/>
      <c r="I6" s="403"/>
      <c r="J6" s="404"/>
      <c r="K6" s="404"/>
      <c r="L6" s="404"/>
      <c r="M6" s="404"/>
      <c r="N6" s="404"/>
      <c r="O6" s="404"/>
      <c r="P6" s="404"/>
      <c r="Q6" s="404"/>
      <c r="R6" s="46"/>
      <c r="S6" s="46"/>
    </row>
    <row r="7" spans="2:25">
      <c r="B7" s="149" t="s">
        <v>189</v>
      </c>
      <c r="C7" s="149"/>
      <c r="I7" s="46" t="s">
        <v>191</v>
      </c>
      <c r="J7" s="46"/>
      <c r="K7" s="46"/>
      <c r="R7" s="46"/>
      <c r="S7" s="46"/>
    </row>
    <row r="8" spans="2:25">
      <c r="B8" s="400"/>
      <c r="C8" s="401"/>
      <c r="D8" s="402"/>
      <c r="I8" s="404"/>
      <c r="J8" s="404"/>
      <c r="K8" s="404"/>
      <c r="L8" s="405"/>
      <c r="M8" s="405"/>
      <c r="N8" s="405"/>
      <c r="O8" s="405"/>
      <c r="P8" s="405"/>
      <c r="Q8" s="405"/>
      <c r="R8" s="46"/>
      <c r="S8" s="46"/>
      <c r="V8" s="49"/>
    </row>
    <row r="9" spans="2:25" ht="8.25" customHeight="1">
      <c r="B9" s="39"/>
      <c r="C9" s="39"/>
      <c r="D9" s="39"/>
      <c r="E9" s="39"/>
      <c r="F9" s="39"/>
      <c r="G9" s="39"/>
      <c r="H9" s="39"/>
      <c r="R9" s="46"/>
      <c r="S9" s="46"/>
    </row>
    <row r="10" spans="2:25" ht="38.25" customHeight="1">
      <c r="I10" s="408" t="s">
        <v>268</v>
      </c>
      <c r="J10" s="409"/>
      <c r="K10" s="410"/>
      <c r="L10" s="411" t="s">
        <v>269</v>
      </c>
      <c r="M10" s="412"/>
      <c r="N10" s="413"/>
      <c r="O10" s="414" t="s">
        <v>270</v>
      </c>
      <c r="P10" s="415"/>
      <c r="Q10" s="415"/>
      <c r="R10" s="415"/>
      <c r="S10" s="415"/>
      <c r="T10" s="416"/>
      <c r="V10" s="120"/>
      <c r="W10" s="120"/>
      <c r="X10" s="120"/>
    </row>
    <row r="11" spans="2:25">
      <c r="I11" s="72">
        <f>'EN T2'!E8</f>
        <v>12</v>
      </c>
      <c r="J11" s="53" t="s">
        <v>46</v>
      </c>
      <c r="K11" s="121">
        <f ca="1">'EN T2'!G8</f>
        <v>44411.582428240741</v>
      </c>
      <c r="L11" s="72">
        <f>'EN T2'!I8</f>
        <v>12</v>
      </c>
      <c r="M11" s="53" t="s">
        <v>46</v>
      </c>
      <c r="N11" s="121">
        <f ca="1">'EN T2'!K8</f>
        <v>44776.582428240741</v>
      </c>
      <c r="O11" s="72">
        <f>'EN T2'!M8</f>
        <v>12</v>
      </c>
      <c r="P11" s="53" t="s">
        <v>46</v>
      </c>
      <c r="Q11" s="121">
        <f ca="1">'EN T2'!O8</f>
        <v>45141.582428240741</v>
      </c>
      <c r="R11" s="122">
        <f>'EN T2'!Q8</f>
        <v>12</v>
      </c>
      <c r="S11" s="53" t="s">
        <v>46</v>
      </c>
      <c r="T11" s="121">
        <f ca="1">'EN T2'!S8</f>
        <v>45506.582428240741</v>
      </c>
    </row>
    <row r="12" spans="2:25">
      <c r="B12" s="150" t="s">
        <v>303</v>
      </c>
      <c r="C12" s="150"/>
      <c r="I12" s="392"/>
      <c r="J12" s="406"/>
      <c r="K12" s="407"/>
      <c r="L12" s="392"/>
      <c r="M12" s="406"/>
      <c r="N12" s="407"/>
      <c r="O12" s="392"/>
      <c r="P12" s="406"/>
      <c r="Q12" s="407"/>
      <c r="R12" s="392"/>
      <c r="S12" s="406"/>
      <c r="T12" s="407"/>
    </row>
    <row r="13" spans="2:25">
      <c r="B13" s="70">
        <v>1</v>
      </c>
      <c r="D13" s="417" t="s">
        <v>304</v>
      </c>
      <c r="E13" s="399"/>
      <c r="F13" s="399"/>
      <c r="G13" s="399"/>
      <c r="H13" s="74" t="s">
        <v>53</v>
      </c>
      <c r="I13" s="418">
        <f>SUM('EN T2'!D25,'EN T2'!D19)</f>
        <v>0</v>
      </c>
      <c r="J13" s="419"/>
      <c r="K13" s="420"/>
      <c r="L13" s="421">
        <f>SUM('EN T2'!H25,'EN T2'!H19)</f>
        <v>0</v>
      </c>
      <c r="M13" s="419"/>
      <c r="N13" s="420"/>
      <c r="O13" s="421">
        <f>SUM('EN T2'!L25,'EN T2'!L19)</f>
        <v>0</v>
      </c>
      <c r="P13" s="419"/>
      <c r="Q13" s="420"/>
      <c r="R13" s="421">
        <f>SUM('EN T2'!P25,'EN T2'!P19)</f>
        <v>0</v>
      </c>
      <c r="S13" s="419"/>
      <c r="T13" s="420"/>
      <c r="V13" s="75" t="s">
        <v>305</v>
      </c>
      <c r="W13" s="75"/>
      <c r="X13" s="75"/>
      <c r="Y13" s="75"/>
    </row>
    <row r="14" spans="2:25">
      <c r="B14" s="70">
        <v>2</v>
      </c>
      <c r="D14" s="417" t="s">
        <v>306</v>
      </c>
      <c r="E14" s="399"/>
      <c r="F14" s="399"/>
      <c r="G14" s="399"/>
      <c r="H14" s="74" t="s">
        <v>62</v>
      </c>
      <c r="I14" s="421">
        <f>SUM('EN T2'!D27)</f>
        <v>0</v>
      </c>
      <c r="J14" s="419"/>
      <c r="K14" s="420"/>
      <c r="L14" s="421">
        <f>SUM('EN T2'!H27)</f>
        <v>0</v>
      </c>
      <c r="M14" s="419"/>
      <c r="N14" s="420"/>
      <c r="O14" s="421">
        <f>SUM('EN T2'!L27)</f>
        <v>0</v>
      </c>
      <c r="P14" s="419"/>
      <c r="Q14" s="420"/>
      <c r="R14" s="421">
        <f>SUM('EN T2'!P27)</f>
        <v>0</v>
      </c>
      <c r="S14" s="419"/>
      <c r="T14" s="420"/>
    </row>
    <row r="15" spans="2:25">
      <c r="B15" s="70">
        <v>3</v>
      </c>
      <c r="D15" s="417" t="s">
        <v>307</v>
      </c>
      <c r="E15" s="399"/>
      <c r="F15" s="399"/>
      <c r="G15" s="399"/>
      <c r="H15" s="74" t="s">
        <v>53</v>
      </c>
      <c r="I15" s="422"/>
      <c r="J15" s="423"/>
      <c r="K15" s="424"/>
      <c r="L15" s="422"/>
      <c r="M15" s="423"/>
      <c r="N15" s="424"/>
      <c r="O15" s="422"/>
      <c r="P15" s="423"/>
      <c r="Q15" s="424"/>
      <c r="R15" s="422"/>
      <c r="S15" s="423"/>
      <c r="T15" s="424"/>
    </row>
    <row r="16" spans="2:25">
      <c r="B16" s="70">
        <v>4</v>
      </c>
      <c r="D16" s="417" t="s">
        <v>308</v>
      </c>
      <c r="E16" s="399"/>
      <c r="F16" s="399"/>
      <c r="G16" s="399"/>
      <c r="H16" s="74" t="s">
        <v>53</v>
      </c>
      <c r="I16" s="421">
        <f>+'EN T7'!G25</f>
        <v>0</v>
      </c>
      <c r="J16" s="419"/>
      <c r="K16" s="420"/>
      <c r="L16" s="421">
        <f>'EN T7'!K25</f>
        <v>0</v>
      </c>
      <c r="M16" s="419"/>
      <c r="N16" s="420"/>
      <c r="O16" s="421">
        <f>+'EN T7'!O25</f>
        <v>0</v>
      </c>
      <c r="P16" s="419"/>
      <c r="Q16" s="420"/>
      <c r="R16" s="421">
        <f>+'EN T7'!S25</f>
        <v>0</v>
      </c>
      <c r="S16" s="419"/>
      <c r="T16" s="420"/>
      <c r="V16" s="39" t="s">
        <v>309</v>
      </c>
    </row>
    <row r="17" spans="2:22">
      <c r="B17" s="70" t="s">
        <v>81</v>
      </c>
      <c r="D17" s="417" t="s">
        <v>310</v>
      </c>
      <c r="E17" s="399"/>
      <c r="F17" s="399"/>
      <c r="G17" s="399"/>
      <c r="H17" s="74" t="s">
        <v>53</v>
      </c>
      <c r="I17" s="422"/>
      <c r="J17" s="423"/>
      <c r="K17" s="424"/>
      <c r="L17" s="422"/>
      <c r="M17" s="423"/>
      <c r="N17" s="424"/>
      <c r="O17" s="422"/>
      <c r="P17" s="423"/>
      <c r="Q17" s="424"/>
      <c r="R17" s="422"/>
      <c r="S17" s="423"/>
      <c r="T17" s="424"/>
    </row>
    <row r="18" spans="2:22">
      <c r="B18" s="70">
        <v>6</v>
      </c>
      <c r="D18" s="371"/>
      <c r="E18" s="371"/>
      <c r="F18" s="371"/>
      <c r="G18" s="371"/>
      <c r="H18" s="74" t="s">
        <v>53</v>
      </c>
      <c r="I18" s="422"/>
      <c r="J18" s="423"/>
      <c r="K18" s="424"/>
      <c r="L18" s="422"/>
      <c r="M18" s="423"/>
      <c r="N18" s="424"/>
      <c r="O18" s="422"/>
      <c r="P18" s="423"/>
      <c r="Q18" s="424"/>
      <c r="R18" s="422"/>
      <c r="S18" s="423"/>
      <c r="T18" s="424"/>
    </row>
    <row r="19" spans="2:22">
      <c r="B19" s="76">
        <v>7</v>
      </c>
      <c r="C19" s="76"/>
      <c r="D19" s="425" t="s">
        <v>311</v>
      </c>
      <c r="E19" s="426"/>
      <c r="F19" s="426"/>
      <c r="G19" s="426"/>
      <c r="H19" s="77" t="s">
        <v>64</v>
      </c>
      <c r="I19" s="427">
        <f>SUM(I13:K18)</f>
        <v>0</v>
      </c>
      <c r="J19" s="428"/>
      <c r="K19" s="429"/>
      <c r="L19" s="427">
        <f>SUM(L13:N18)</f>
        <v>0</v>
      </c>
      <c r="M19" s="428"/>
      <c r="N19" s="429"/>
      <c r="O19" s="427">
        <f>SUM(O13:Q18)</f>
        <v>0</v>
      </c>
      <c r="P19" s="428"/>
      <c r="Q19" s="429"/>
      <c r="R19" s="427">
        <f>SUM(R13:T18)</f>
        <v>0</v>
      </c>
      <c r="S19" s="428"/>
      <c r="T19" s="429"/>
    </row>
    <row r="20" spans="2:22" ht="23.25" customHeight="1">
      <c r="B20" s="425" t="s">
        <v>312</v>
      </c>
      <c r="C20" s="399"/>
      <c r="D20" s="399"/>
      <c r="E20" s="399"/>
      <c r="F20" s="399"/>
      <c r="G20" s="399"/>
      <c r="I20" s="430"/>
      <c r="J20" s="431"/>
      <c r="K20" s="432"/>
      <c r="L20" s="430"/>
      <c r="M20" s="431"/>
      <c r="N20" s="432"/>
      <c r="O20" s="430"/>
      <c r="P20" s="431"/>
      <c r="Q20" s="432"/>
      <c r="R20" s="430"/>
      <c r="S20" s="431"/>
      <c r="T20" s="432"/>
    </row>
    <row r="21" spans="2:22">
      <c r="B21" s="70">
        <v>8</v>
      </c>
      <c r="D21" s="417" t="s">
        <v>313</v>
      </c>
      <c r="E21" s="399"/>
      <c r="F21" s="399"/>
      <c r="G21" s="399"/>
      <c r="H21" s="74" t="s">
        <v>53</v>
      </c>
      <c r="I21" s="422"/>
      <c r="J21" s="423"/>
      <c r="K21" s="424"/>
      <c r="L21" s="422"/>
      <c r="M21" s="423"/>
      <c r="N21" s="424"/>
      <c r="O21" s="422"/>
      <c r="P21" s="423"/>
      <c r="Q21" s="424"/>
      <c r="R21" s="422"/>
      <c r="S21" s="423"/>
      <c r="T21" s="424"/>
    </row>
    <row r="22" spans="2:22">
      <c r="B22" s="70">
        <v>9</v>
      </c>
      <c r="D22" s="417" t="s">
        <v>314</v>
      </c>
      <c r="E22" s="399"/>
      <c r="F22" s="399"/>
      <c r="G22" s="399"/>
      <c r="H22" s="74" t="s">
        <v>53</v>
      </c>
      <c r="I22" s="422"/>
      <c r="J22" s="423"/>
      <c r="K22" s="424"/>
      <c r="L22" s="422"/>
      <c r="M22" s="423"/>
      <c r="N22" s="424"/>
      <c r="O22" s="422"/>
      <c r="P22" s="423"/>
      <c r="Q22" s="424"/>
      <c r="R22" s="422"/>
      <c r="S22" s="423"/>
      <c r="T22" s="424"/>
    </row>
    <row r="23" spans="2:22">
      <c r="B23" s="70">
        <v>10</v>
      </c>
      <c r="D23" s="417" t="s">
        <v>315</v>
      </c>
      <c r="E23" s="399"/>
      <c r="F23" s="399"/>
      <c r="G23" s="399"/>
      <c r="H23" s="74" t="s">
        <v>53</v>
      </c>
      <c r="I23" s="422"/>
      <c r="J23" s="423"/>
      <c r="K23" s="424"/>
      <c r="L23" s="422"/>
      <c r="M23" s="423"/>
      <c r="N23" s="424"/>
      <c r="O23" s="422"/>
      <c r="P23" s="423"/>
      <c r="Q23" s="424"/>
      <c r="R23" s="422"/>
      <c r="S23" s="423"/>
      <c r="T23" s="424"/>
    </row>
    <row r="24" spans="2:22">
      <c r="B24" s="70">
        <v>11</v>
      </c>
      <c r="D24" s="417" t="s">
        <v>316</v>
      </c>
      <c r="E24" s="399"/>
      <c r="F24" s="399"/>
      <c r="G24" s="399"/>
      <c r="H24" s="74" t="s">
        <v>53</v>
      </c>
      <c r="I24" s="422"/>
      <c r="J24" s="423"/>
      <c r="K24" s="424"/>
      <c r="L24" s="422"/>
      <c r="M24" s="423"/>
      <c r="N24" s="424"/>
      <c r="O24" s="422"/>
      <c r="P24" s="423"/>
      <c r="Q24" s="424"/>
      <c r="R24" s="422"/>
      <c r="S24" s="423"/>
      <c r="T24" s="424"/>
    </row>
    <row r="25" spans="2:22">
      <c r="B25" s="70">
        <v>12</v>
      </c>
      <c r="D25" s="417" t="s">
        <v>317</v>
      </c>
      <c r="E25" s="399"/>
      <c r="F25" s="399"/>
      <c r="G25" s="399"/>
      <c r="H25" s="74" t="s">
        <v>62</v>
      </c>
      <c r="I25" s="421">
        <f>I42</f>
        <v>0</v>
      </c>
      <c r="J25" s="419"/>
      <c r="K25" s="420"/>
      <c r="L25" s="421">
        <f>L42</f>
        <v>0</v>
      </c>
      <c r="M25" s="419"/>
      <c r="N25" s="420"/>
      <c r="O25" s="421">
        <f>O42</f>
        <v>0</v>
      </c>
      <c r="P25" s="419"/>
      <c r="Q25" s="420"/>
      <c r="R25" s="421">
        <f>R42</f>
        <v>0</v>
      </c>
      <c r="S25" s="419"/>
      <c r="T25" s="420"/>
    </row>
    <row r="26" spans="2:22">
      <c r="B26" s="70">
        <v>13</v>
      </c>
      <c r="D26" s="417" t="s">
        <v>318</v>
      </c>
      <c r="E26" s="399"/>
      <c r="F26" s="399"/>
      <c r="G26" s="399"/>
      <c r="H26" s="74" t="s">
        <v>53</v>
      </c>
      <c r="I26" s="422"/>
      <c r="J26" s="423"/>
      <c r="K26" s="424"/>
      <c r="L26" s="422"/>
      <c r="M26" s="423"/>
      <c r="N26" s="424"/>
      <c r="O26" s="422"/>
      <c r="P26" s="423"/>
      <c r="Q26" s="424"/>
      <c r="R26" s="422"/>
      <c r="S26" s="423"/>
      <c r="T26" s="424"/>
    </row>
    <row r="27" spans="2:22">
      <c r="B27" s="70">
        <v>14</v>
      </c>
      <c r="D27" s="417" t="s">
        <v>319</v>
      </c>
      <c r="E27" s="399"/>
      <c r="F27" s="399"/>
      <c r="G27" s="399"/>
      <c r="H27" s="74" t="s">
        <v>53</v>
      </c>
      <c r="I27" s="421">
        <f>+'EN T7'!G18</f>
        <v>0</v>
      </c>
      <c r="J27" s="419"/>
      <c r="K27" s="420"/>
      <c r="L27" s="421">
        <f>+'EN T7'!K18</f>
        <v>0</v>
      </c>
      <c r="M27" s="419"/>
      <c r="N27" s="420"/>
      <c r="O27" s="421">
        <f>+'EN T7'!O18</f>
        <v>0</v>
      </c>
      <c r="P27" s="419"/>
      <c r="Q27" s="420"/>
      <c r="R27" s="421">
        <f>+'EN T7'!S18</f>
        <v>0</v>
      </c>
      <c r="S27" s="419"/>
      <c r="T27" s="420"/>
      <c r="V27" s="39" t="s">
        <v>320</v>
      </c>
    </row>
    <row r="28" spans="2:22">
      <c r="B28" s="70">
        <v>15</v>
      </c>
      <c r="D28" s="417" t="s">
        <v>321</v>
      </c>
      <c r="E28" s="399"/>
      <c r="F28" s="399"/>
      <c r="G28" s="399"/>
      <c r="H28" s="74" t="s">
        <v>53</v>
      </c>
      <c r="I28" s="422"/>
      <c r="J28" s="423"/>
      <c r="K28" s="424"/>
      <c r="L28" s="422"/>
      <c r="M28" s="423"/>
      <c r="N28" s="424"/>
      <c r="O28" s="422"/>
      <c r="P28" s="423"/>
      <c r="Q28" s="424"/>
      <c r="R28" s="422"/>
      <c r="S28" s="423"/>
      <c r="T28" s="424"/>
    </row>
    <row r="29" spans="2:22">
      <c r="B29" s="70">
        <v>16</v>
      </c>
      <c r="D29" s="417" t="s">
        <v>322</v>
      </c>
      <c r="E29" s="399"/>
      <c r="F29" s="399"/>
      <c r="G29" s="399"/>
      <c r="H29" s="74" t="s">
        <v>53</v>
      </c>
      <c r="I29" s="422"/>
      <c r="J29" s="423"/>
      <c r="K29" s="424"/>
      <c r="L29" s="422"/>
      <c r="M29" s="423"/>
      <c r="N29" s="424"/>
      <c r="O29" s="422"/>
      <c r="P29" s="423"/>
      <c r="Q29" s="424"/>
      <c r="R29" s="422"/>
      <c r="S29" s="423"/>
      <c r="T29" s="424"/>
    </row>
    <row r="30" spans="2:22">
      <c r="B30" s="70">
        <v>17</v>
      </c>
      <c r="D30" s="371" t="s">
        <v>323</v>
      </c>
      <c r="E30" s="371"/>
      <c r="F30" s="371"/>
      <c r="G30" s="371"/>
      <c r="H30" s="74" t="s">
        <v>53</v>
      </c>
      <c r="I30" s="422"/>
      <c r="J30" s="423"/>
      <c r="K30" s="424"/>
      <c r="L30" s="422"/>
      <c r="M30" s="423"/>
      <c r="N30" s="424"/>
      <c r="O30" s="422"/>
      <c r="P30" s="423"/>
      <c r="Q30" s="424"/>
      <c r="R30" s="422"/>
      <c r="S30" s="423"/>
      <c r="T30" s="424"/>
      <c r="V30" s="98" t="s">
        <v>324</v>
      </c>
    </row>
    <row r="31" spans="2:22">
      <c r="B31" s="76">
        <v>18</v>
      </c>
      <c r="D31" s="425" t="s">
        <v>311</v>
      </c>
      <c r="E31" s="426"/>
      <c r="F31" s="426"/>
      <c r="G31" s="426"/>
      <c r="H31" s="77" t="s">
        <v>64</v>
      </c>
      <c r="I31" s="427">
        <f>SUM(I21:K30)</f>
        <v>0</v>
      </c>
      <c r="J31" s="428"/>
      <c r="K31" s="429"/>
      <c r="L31" s="427">
        <f>SUM(L21:N30)</f>
        <v>0</v>
      </c>
      <c r="M31" s="428"/>
      <c r="N31" s="429"/>
      <c r="O31" s="427">
        <f>SUM(O21:Q30)</f>
        <v>0</v>
      </c>
      <c r="P31" s="428"/>
      <c r="Q31" s="429"/>
      <c r="R31" s="427">
        <f>SUM(R21:T30)</f>
        <v>0</v>
      </c>
      <c r="S31" s="428"/>
      <c r="T31" s="429"/>
    </row>
    <row r="32" spans="2:22">
      <c r="B32" s="76">
        <v>19</v>
      </c>
      <c r="D32" s="425" t="s">
        <v>325</v>
      </c>
      <c r="E32" s="426"/>
      <c r="F32" s="426"/>
      <c r="G32" s="426"/>
      <c r="H32" s="74" t="s">
        <v>62</v>
      </c>
      <c r="I32" s="427">
        <f>SUM(I19,-I31)</f>
        <v>0</v>
      </c>
      <c r="J32" s="428"/>
      <c r="K32" s="429"/>
      <c r="L32" s="427">
        <f>SUM(L19,-L31)</f>
        <v>0</v>
      </c>
      <c r="M32" s="428"/>
      <c r="N32" s="429"/>
      <c r="O32" s="427">
        <f>SUM(O19,-O31)</f>
        <v>0</v>
      </c>
      <c r="P32" s="428"/>
      <c r="Q32" s="429"/>
      <c r="R32" s="427">
        <f>SUM(R19,-R31)</f>
        <v>0</v>
      </c>
      <c r="S32" s="428"/>
      <c r="T32" s="429"/>
    </row>
    <row r="33" spans="2:22">
      <c r="B33" s="70">
        <v>20</v>
      </c>
      <c r="D33" s="433" t="s">
        <v>326</v>
      </c>
      <c r="E33" s="434"/>
      <c r="F33" s="434"/>
      <c r="G33" s="434"/>
      <c r="H33" s="78" t="s">
        <v>62</v>
      </c>
      <c r="I33" s="421">
        <f>I32</f>
        <v>0</v>
      </c>
      <c r="J33" s="419"/>
      <c r="K33" s="420"/>
      <c r="L33" s="421">
        <f>SUM(I33,L32)</f>
        <v>0</v>
      </c>
      <c r="M33" s="419"/>
      <c r="N33" s="420"/>
      <c r="O33" s="421">
        <f>SUM(L33,O32)</f>
        <v>0</v>
      </c>
      <c r="P33" s="419"/>
      <c r="Q33" s="420"/>
      <c r="R33" s="421">
        <f>SUM(O33,R32)</f>
        <v>0</v>
      </c>
      <c r="S33" s="419"/>
      <c r="T33" s="420"/>
    </row>
    <row r="34" spans="2:22" ht="33.75" customHeight="1">
      <c r="D34" s="70"/>
      <c r="E34" s="70"/>
      <c r="F34" s="436" t="s">
        <v>327</v>
      </c>
      <c r="G34" s="434"/>
      <c r="H34" s="434"/>
      <c r="I34" s="438"/>
      <c r="J34" s="439"/>
      <c r="K34" s="439"/>
      <c r="L34" s="70"/>
      <c r="M34" s="70"/>
      <c r="N34" s="70"/>
      <c r="O34" s="70"/>
      <c r="P34" s="70"/>
      <c r="Q34" s="70"/>
      <c r="R34" s="70"/>
      <c r="S34" s="70"/>
      <c r="T34" s="70"/>
    </row>
    <row r="35" spans="2:22">
      <c r="B35" s="425" t="s">
        <v>328</v>
      </c>
      <c r="C35" s="399"/>
      <c r="D35" s="399"/>
      <c r="E35" s="434"/>
      <c r="F35" s="437"/>
      <c r="G35" s="437"/>
      <c r="H35" s="437"/>
      <c r="I35" s="435"/>
      <c r="J35" s="435"/>
      <c r="K35" s="435"/>
      <c r="L35" s="435"/>
      <c r="M35" s="435"/>
      <c r="N35" s="435"/>
      <c r="O35" s="435"/>
      <c r="P35" s="435"/>
      <c r="Q35" s="435"/>
      <c r="R35" s="435"/>
      <c r="S35" s="435"/>
      <c r="T35" s="435"/>
      <c r="U35" s="39" t="s">
        <v>81</v>
      </c>
      <c r="V35" s="49"/>
    </row>
    <row r="36" spans="2:22">
      <c r="B36" s="70">
        <v>21</v>
      </c>
      <c r="D36" s="149" t="s">
        <v>329</v>
      </c>
      <c r="E36" s="74" t="s">
        <v>53</v>
      </c>
      <c r="F36" s="422"/>
      <c r="G36" s="423"/>
      <c r="H36" s="424"/>
      <c r="I36" s="422"/>
      <c r="J36" s="423"/>
      <c r="K36" s="424"/>
      <c r="L36" s="422"/>
      <c r="M36" s="423"/>
      <c r="N36" s="424"/>
      <c r="O36" s="422"/>
      <c r="P36" s="423"/>
      <c r="Q36" s="424"/>
      <c r="R36" s="422"/>
      <c r="S36" s="423"/>
      <c r="T36" s="424"/>
    </row>
    <row r="37" spans="2:22">
      <c r="B37" s="70">
        <v>22</v>
      </c>
      <c r="D37" s="149" t="s">
        <v>330</v>
      </c>
      <c r="E37" s="74" t="s">
        <v>53</v>
      </c>
      <c r="F37" s="422"/>
      <c r="G37" s="423"/>
      <c r="H37" s="424"/>
      <c r="I37" s="422"/>
      <c r="J37" s="423"/>
      <c r="K37" s="424"/>
      <c r="L37" s="422"/>
      <c r="M37" s="423"/>
      <c r="N37" s="424"/>
      <c r="O37" s="422"/>
      <c r="P37" s="423"/>
      <c r="Q37" s="424"/>
      <c r="R37" s="422"/>
      <c r="S37" s="423"/>
      <c r="T37" s="424"/>
    </row>
    <row r="38" spans="2:22">
      <c r="B38" s="70">
        <v>23</v>
      </c>
      <c r="D38" s="149" t="s">
        <v>331</v>
      </c>
      <c r="E38" s="74" t="s">
        <v>53</v>
      </c>
      <c r="F38" s="422"/>
      <c r="G38" s="423"/>
      <c r="H38" s="424"/>
      <c r="I38" s="422"/>
      <c r="J38" s="423"/>
      <c r="K38" s="424"/>
      <c r="L38" s="422"/>
      <c r="M38" s="423"/>
      <c r="N38" s="424"/>
      <c r="O38" s="422"/>
      <c r="P38" s="423"/>
      <c r="Q38" s="424"/>
      <c r="R38" s="422"/>
      <c r="S38" s="423"/>
      <c r="T38" s="424"/>
    </row>
    <row r="39" spans="2:22">
      <c r="B39" s="70">
        <v>24</v>
      </c>
      <c r="D39" s="149" t="s">
        <v>332</v>
      </c>
      <c r="E39" s="74" t="s">
        <v>57</v>
      </c>
      <c r="F39" s="422"/>
      <c r="G39" s="423"/>
      <c r="H39" s="424"/>
      <c r="I39" s="422"/>
      <c r="J39" s="423"/>
      <c r="K39" s="424"/>
      <c r="L39" s="422"/>
      <c r="M39" s="423"/>
      <c r="N39" s="424"/>
      <c r="O39" s="422"/>
      <c r="P39" s="423"/>
      <c r="Q39" s="424"/>
      <c r="R39" s="422"/>
      <c r="S39" s="423"/>
      <c r="T39" s="424"/>
      <c r="U39" s="79"/>
    </row>
    <row r="40" spans="2:22">
      <c r="B40" s="70">
        <v>25</v>
      </c>
      <c r="D40" s="149" t="s">
        <v>333</v>
      </c>
      <c r="E40" s="41" t="s">
        <v>57</v>
      </c>
      <c r="F40" s="422"/>
      <c r="G40" s="423"/>
      <c r="H40" s="424"/>
      <c r="I40" s="422"/>
      <c r="J40" s="423"/>
      <c r="K40" s="424"/>
      <c r="L40" s="422"/>
      <c r="M40" s="423"/>
      <c r="N40" s="424"/>
      <c r="O40" s="422"/>
      <c r="P40" s="423"/>
      <c r="Q40" s="424"/>
      <c r="R40" s="422"/>
      <c r="S40" s="423"/>
      <c r="T40" s="424"/>
    </row>
    <row r="41" spans="2:22">
      <c r="B41" s="76">
        <v>26</v>
      </c>
      <c r="D41" s="150" t="s">
        <v>334</v>
      </c>
      <c r="E41" s="77" t="s">
        <v>64</v>
      </c>
      <c r="F41" s="427">
        <f>SUM(F36,F37,F38,-F39,-F40)</f>
        <v>0</v>
      </c>
      <c r="G41" s="428"/>
      <c r="H41" s="429"/>
      <c r="I41" s="427">
        <f>SUM(I36,I37,I38,-I39,-I40)</f>
        <v>0</v>
      </c>
      <c r="J41" s="428"/>
      <c r="K41" s="429"/>
      <c r="L41" s="427">
        <f>SUM(L36,L37,L38,-L39,-L40)</f>
        <v>0</v>
      </c>
      <c r="M41" s="428"/>
      <c r="N41" s="429"/>
      <c r="O41" s="427">
        <f>SUM(O36,O37,O38,-O39,-O40)</f>
        <v>0</v>
      </c>
      <c r="P41" s="428"/>
      <c r="Q41" s="429"/>
      <c r="R41" s="427">
        <f>SUM(R36,R37,R38,-R39,-R40)</f>
        <v>0</v>
      </c>
      <c r="S41" s="428"/>
      <c r="T41" s="429"/>
      <c r="V41" s="39" t="s">
        <v>335</v>
      </c>
    </row>
    <row r="42" spans="2:22">
      <c r="B42" s="70">
        <v>27</v>
      </c>
      <c r="D42" s="149" t="s">
        <v>336</v>
      </c>
      <c r="E42" s="74" t="s">
        <v>62</v>
      </c>
      <c r="F42" s="440"/>
      <c r="G42" s="441"/>
      <c r="H42" s="442"/>
      <c r="I42" s="421">
        <f>I41-F41</f>
        <v>0</v>
      </c>
      <c r="J42" s="419"/>
      <c r="K42" s="420"/>
      <c r="L42" s="421">
        <f>L41-I41</f>
        <v>0</v>
      </c>
      <c r="M42" s="419"/>
      <c r="N42" s="420"/>
      <c r="O42" s="421">
        <f>O41-L41</f>
        <v>0</v>
      </c>
      <c r="P42" s="419"/>
      <c r="Q42" s="420"/>
      <c r="R42" s="421">
        <f>R41-O41</f>
        <v>0</v>
      </c>
      <c r="S42" s="419"/>
      <c r="T42" s="420"/>
    </row>
    <row r="43" spans="2:22">
      <c r="D43" s="69"/>
      <c r="I43" s="68"/>
      <c r="J43" s="68"/>
      <c r="K43" s="68"/>
      <c r="L43" s="68"/>
      <c r="M43" s="68"/>
      <c r="N43" s="68"/>
      <c r="O43" s="68"/>
      <c r="P43" s="68"/>
      <c r="Q43" s="68"/>
      <c r="R43" s="44"/>
      <c r="S43" s="68"/>
      <c r="T43" s="68"/>
    </row>
    <row r="44" spans="2:22">
      <c r="D44" s="69"/>
    </row>
    <row r="45" spans="2:22">
      <c r="D45" s="149"/>
      <c r="E45" s="74"/>
      <c r="F45" s="74"/>
      <c r="G45" s="74"/>
      <c r="H45" s="74"/>
      <c r="I45" s="46"/>
      <c r="J45" s="46"/>
      <c r="K45" s="46"/>
      <c r="L45" s="46"/>
      <c r="M45" s="46"/>
      <c r="N45" s="46"/>
      <c r="O45" s="46"/>
      <c r="P45" s="46"/>
      <c r="Q45" s="46"/>
      <c r="R45" s="46"/>
      <c r="S45" s="46"/>
    </row>
    <row r="46" spans="2:22">
      <c r="D46" s="149"/>
    </row>
    <row r="47" spans="2:22">
      <c r="D47" s="149"/>
    </row>
    <row r="48" spans="2:22">
      <c r="D48" s="149"/>
      <c r="E48" s="74"/>
      <c r="F48" s="74"/>
      <c r="G48" s="74"/>
      <c r="H48" s="74"/>
      <c r="I48" s="46"/>
      <c r="J48" s="46"/>
      <c r="K48" s="46"/>
      <c r="L48" s="46"/>
      <c r="M48" s="46"/>
      <c r="N48" s="46"/>
      <c r="O48" s="46"/>
      <c r="P48" s="46"/>
      <c r="Q48" s="46"/>
      <c r="R48" s="46"/>
      <c r="S48" s="46"/>
    </row>
    <row r="49" spans="4:20">
      <c r="D49" s="149"/>
    </row>
    <row r="50" spans="4:20">
      <c r="D50" s="149"/>
      <c r="E50" s="74"/>
      <c r="F50" s="74"/>
      <c r="G50" s="74"/>
      <c r="H50" s="74"/>
      <c r="I50" s="46"/>
      <c r="J50" s="46"/>
      <c r="K50" s="46"/>
      <c r="L50" s="46"/>
      <c r="M50" s="46"/>
      <c r="N50" s="46"/>
      <c r="O50" s="46"/>
      <c r="P50" s="46"/>
      <c r="Q50" s="46"/>
      <c r="R50" s="46"/>
      <c r="S50" s="46"/>
    </row>
    <row r="51" spans="4:20">
      <c r="D51" s="149"/>
      <c r="E51" s="74"/>
      <c r="F51" s="74"/>
      <c r="G51" s="74"/>
      <c r="H51" s="74"/>
      <c r="I51" s="46"/>
      <c r="J51" s="46"/>
      <c r="K51" s="46"/>
      <c r="L51" s="46"/>
      <c r="M51" s="46"/>
      <c r="N51" s="46"/>
      <c r="O51" s="46"/>
      <c r="P51" s="46"/>
      <c r="Q51" s="46"/>
      <c r="R51" s="46"/>
      <c r="S51" s="46"/>
    </row>
    <row r="52" spans="4:20">
      <c r="D52" s="149"/>
      <c r="E52" s="74"/>
      <c r="F52" s="74"/>
      <c r="G52" s="74"/>
      <c r="H52" s="74"/>
    </row>
    <row r="53" spans="4:20">
      <c r="D53" s="149"/>
      <c r="E53" s="74"/>
      <c r="F53" s="74"/>
      <c r="G53" s="74"/>
      <c r="H53" s="74"/>
      <c r="I53" s="46"/>
      <c r="J53" s="46"/>
      <c r="K53" s="46"/>
      <c r="L53" s="46"/>
      <c r="M53" s="46"/>
      <c r="N53" s="46"/>
      <c r="O53" s="46"/>
      <c r="P53" s="46"/>
      <c r="Q53" s="46"/>
      <c r="R53" s="46"/>
      <c r="S53" s="46"/>
    </row>
    <row r="54" spans="4:20">
      <c r="D54" s="149"/>
      <c r="E54" s="74"/>
      <c r="F54" s="74"/>
      <c r="G54" s="74"/>
      <c r="H54" s="74"/>
      <c r="I54" s="46"/>
      <c r="J54" s="46"/>
      <c r="K54" s="46"/>
      <c r="L54" s="46"/>
      <c r="M54" s="46"/>
      <c r="N54" s="46"/>
      <c r="O54" s="46"/>
      <c r="P54" s="46"/>
      <c r="Q54" s="46"/>
      <c r="R54" s="46"/>
      <c r="S54" s="46"/>
    </row>
    <row r="55" spans="4:20">
      <c r="D55" s="149"/>
      <c r="E55" s="74"/>
      <c r="F55" s="74"/>
      <c r="G55" s="74"/>
      <c r="H55" s="74"/>
      <c r="I55" s="46"/>
      <c r="J55" s="46"/>
      <c r="K55" s="46"/>
      <c r="L55" s="46"/>
      <c r="M55" s="46"/>
      <c r="N55" s="46"/>
      <c r="O55" s="46"/>
      <c r="P55" s="46"/>
      <c r="Q55" s="46"/>
      <c r="R55" s="46"/>
      <c r="S55" s="46"/>
    </row>
    <row r="56" spans="4:20">
      <c r="D56" s="149"/>
      <c r="E56" s="74"/>
      <c r="F56" s="74"/>
      <c r="G56" s="74"/>
      <c r="H56" s="74"/>
      <c r="I56" s="46"/>
      <c r="J56" s="46"/>
      <c r="K56" s="46"/>
      <c r="L56" s="46"/>
      <c r="M56" s="46"/>
      <c r="N56" s="46"/>
      <c r="O56" s="46"/>
      <c r="P56" s="46"/>
      <c r="Q56" s="46"/>
      <c r="R56" s="46"/>
      <c r="S56" s="46"/>
      <c r="T56" s="46"/>
    </row>
    <row r="57" spans="4:20">
      <c r="D57" s="149"/>
    </row>
    <row r="58" spans="4:20">
      <c r="D58" s="149"/>
    </row>
    <row r="59" spans="4:20">
      <c r="D59" s="149"/>
      <c r="E59" s="74"/>
      <c r="F59" s="74"/>
      <c r="G59" s="74"/>
      <c r="H59" s="74"/>
      <c r="I59" s="46"/>
      <c r="J59" s="46"/>
      <c r="K59" s="46"/>
      <c r="L59" s="46"/>
      <c r="M59" s="46"/>
      <c r="N59" s="46"/>
      <c r="O59" s="46"/>
      <c r="P59" s="46"/>
      <c r="Q59" s="46"/>
      <c r="R59" s="46"/>
      <c r="S59" s="46"/>
    </row>
    <row r="60" spans="4:20">
      <c r="D60" s="149"/>
      <c r="E60" s="74"/>
      <c r="F60" s="74"/>
      <c r="G60" s="74"/>
      <c r="H60" s="74"/>
      <c r="I60" s="46"/>
      <c r="J60" s="46"/>
      <c r="K60" s="46"/>
    </row>
    <row r="61" spans="4:20">
      <c r="D61" s="149"/>
    </row>
    <row r="62" spans="4:20">
      <c r="D62" s="149"/>
      <c r="E62" s="74"/>
      <c r="F62" s="74"/>
      <c r="G62" s="74"/>
      <c r="H62" s="74"/>
      <c r="I62" s="46"/>
      <c r="J62" s="46"/>
      <c r="K62" s="46"/>
      <c r="L62" s="46"/>
      <c r="M62" s="46"/>
      <c r="N62" s="46"/>
      <c r="O62" s="46"/>
      <c r="P62" s="46"/>
      <c r="Q62" s="46"/>
      <c r="R62" s="46"/>
      <c r="S62" s="46"/>
    </row>
    <row r="63" spans="4:20">
      <c r="D63" s="149"/>
      <c r="E63" s="74"/>
      <c r="F63" s="74"/>
      <c r="G63" s="74"/>
      <c r="H63" s="74"/>
      <c r="I63" s="46"/>
      <c r="J63" s="46"/>
      <c r="K63" s="46"/>
      <c r="L63" s="46"/>
      <c r="M63" s="46"/>
      <c r="N63" s="46"/>
      <c r="O63" s="46"/>
      <c r="P63" s="46"/>
      <c r="Q63" s="46"/>
      <c r="R63" s="46"/>
      <c r="S63" s="46"/>
    </row>
    <row r="64" spans="4:20">
      <c r="D64" s="149"/>
    </row>
    <row r="65" spans="4:20">
      <c r="D65" s="149"/>
      <c r="E65" s="74"/>
      <c r="F65" s="74"/>
      <c r="G65" s="74"/>
      <c r="H65" s="74"/>
      <c r="I65" s="46"/>
      <c r="J65" s="46"/>
      <c r="K65" s="46"/>
      <c r="L65" s="46"/>
      <c r="M65" s="46"/>
      <c r="N65" s="46"/>
      <c r="O65" s="46"/>
      <c r="P65" s="46"/>
      <c r="Q65" s="46"/>
      <c r="R65" s="46"/>
      <c r="S65" s="46"/>
    </row>
    <row r="66" spans="4:20">
      <c r="D66" s="149"/>
      <c r="E66" s="74"/>
      <c r="F66" s="74"/>
      <c r="G66" s="74"/>
      <c r="H66" s="74"/>
      <c r="I66" s="46"/>
      <c r="J66" s="46"/>
      <c r="K66" s="46"/>
      <c r="L66" s="46"/>
      <c r="M66" s="46"/>
      <c r="N66" s="46"/>
      <c r="O66" s="46"/>
      <c r="P66" s="46"/>
      <c r="Q66" s="46"/>
      <c r="R66" s="46"/>
      <c r="S66" s="46"/>
      <c r="T66" s="46"/>
    </row>
    <row r="67" spans="4:20">
      <c r="D67" s="149"/>
    </row>
    <row r="68" spans="4:20">
      <c r="D68" s="149"/>
    </row>
    <row r="69" spans="4:20">
      <c r="D69" s="149"/>
      <c r="E69" s="74"/>
      <c r="F69" s="74"/>
      <c r="G69" s="74"/>
      <c r="H69" s="74"/>
      <c r="I69" s="46"/>
      <c r="J69" s="46"/>
      <c r="K69" s="46"/>
      <c r="L69" s="46"/>
      <c r="M69" s="46"/>
      <c r="N69" s="46"/>
      <c r="O69" s="46"/>
      <c r="P69" s="46"/>
      <c r="Q69" s="46"/>
      <c r="R69" s="46"/>
      <c r="S69" s="46"/>
    </row>
    <row r="70" spans="4:20">
      <c r="D70" s="149"/>
    </row>
    <row r="71" spans="4:20">
      <c r="D71" s="149"/>
      <c r="E71" s="74"/>
      <c r="F71" s="74"/>
      <c r="G71" s="74"/>
      <c r="H71" s="74"/>
      <c r="I71" s="46"/>
      <c r="J71" s="46"/>
      <c r="K71" s="46"/>
      <c r="L71" s="46"/>
      <c r="M71" s="46"/>
      <c r="N71" s="46"/>
      <c r="O71" s="46"/>
      <c r="P71" s="46"/>
      <c r="Q71" s="46"/>
      <c r="R71" s="46"/>
      <c r="S71" s="46"/>
    </row>
    <row r="72" spans="4:20">
      <c r="D72" s="149"/>
      <c r="E72" s="74"/>
      <c r="F72" s="74"/>
      <c r="G72" s="74"/>
      <c r="H72" s="74"/>
      <c r="I72" s="46"/>
      <c r="J72" s="46"/>
      <c r="K72" s="46"/>
      <c r="L72" s="46"/>
      <c r="M72" s="46"/>
      <c r="N72" s="46"/>
      <c r="O72" s="46"/>
      <c r="P72" s="46"/>
      <c r="Q72" s="46"/>
      <c r="R72" s="46"/>
      <c r="S72" s="46"/>
    </row>
    <row r="73" spans="4:20">
      <c r="D73" s="149"/>
      <c r="E73" s="74"/>
      <c r="F73" s="74"/>
      <c r="G73" s="74"/>
      <c r="H73" s="74"/>
      <c r="I73" s="46"/>
      <c r="J73" s="46"/>
      <c r="K73" s="46"/>
      <c r="L73" s="46"/>
      <c r="M73" s="46"/>
      <c r="N73" s="46"/>
      <c r="O73" s="46"/>
      <c r="P73" s="46"/>
      <c r="Q73" s="46"/>
      <c r="R73" s="46"/>
      <c r="S73" s="46"/>
      <c r="T73" s="46"/>
    </row>
    <row r="74" spans="4:20">
      <c r="D74" s="149"/>
      <c r="E74" s="74"/>
      <c r="F74" s="74"/>
      <c r="G74" s="74"/>
      <c r="H74" s="74"/>
      <c r="I74" s="46"/>
      <c r="J74" s="46"/>
      <c r="K74" s="46"/>
      <c r="L74" s="46"/>
      <c r="M74" s="46"/>
      <c r="N74" s="46"/>
      <c r="O74" s="46"/>
      <c r="P74" s="46"/>
      <c r="Q74" s="46"/>
      <c r="R74" s="46"/>
      <c r="S74" s="46"/>
    </row>
    <row r="75" spans="4:20">
      <c r="D75" s="149"/>
    </row>
    <row r="76" spans="4:20">
      <c r="D76" s="149"/>
      <c r="E76" s="74"/>
      <c r="F76" s="74"/>
      <c r="G76" s="74"/>
      <c r="H76" s="74"/>
      <c r="I76" s="46"/>
      <c r="J76" s="46"/>
      <c r="K76" s="46"/>
      <c r="L76" s="46"/>
      <c r="M76" s="46"/>
      <c r="N76" s="46"/>
    </row>
    <row r="77" spans="4:20">
      <c r="D77" s="149"/>
    </row>
    <row r="78" spans="4:20">
      <c r="D78" s="149"/>
      <c r="E78" s="74"/>
      <c r="F78" s="74"/>
      <c r="G78" s="74"/>
      <c r="H78" s="74"/>
      <c r="I78" s="46"/>
      <c r="J78" s="46"/>
      <c r="K78" s="46"/>
      <c r="L78" s="46"/>
      <c r="M78" s="46"/>
      <c r="N78" s="46"/>
      <c r="O78" s="46"/>
      <c r="P78" s="46"/>
      <c r="Q78" s="46"/>
      <c r="R78" s="46"/>
      <c r="S78" s="46"/>
    </row>
    <row r="79" spans="4:20">
      <c r="D79" s="149"/>
      <c r="E79" s="74"/>
      <c r="F79" s="74"/>
      <c r="G79" s="74"/>
      <c r="H79" s="74"/>
      <c r="I79" s="46"/>
      <c r="J79" s="46"/>
      <c r="K79" s="46"/>
      <c r="L79" s="46"/>
      <c r="M79" s="46"/>
      <c r="N79" s="46"/>
    </row>
    <row r="80" spans="4:20">
      <c r="D80" s="149"/>
    </row>
    <row r="81" spans="4:19">
      <c r="D81" s="149"/>
      <c r="E81" s="74"/>
      <c r="F81" s="74"/>
      <c r="G81" s="74"/>
      <c r="H81" s="74"/>
      <c r="I81" s="46"/>
      <c r="J81" s="46"/>
      <c r="K81" s="46"/>
      <c r="L81" s="46"/>
      <c r="M81" s="46"/>
      <c r="N81" s="46"/>
      <c r="O81" s="46"/>
      <c r="P81" s="46"/>
      <c r="Q81" s="46"/>
      <c r="R81" s="46"/>
      <c r="S81" s="46"/>
    </row>
    <row r="82" spans="4:19">
      <c r="D82" s="149"/>
      <c r="E82" s="74"/>
      <c r="F82" s="74"/>
      <c r="G82" s="74"/>
      <c r="H82" s="74"/>
      <c r="I82" s="46"/>
      <c r="J82" s="46"/>
      <c r="K82" s="46"/>
      <c r="L82" s="46"/>
      <c r="M82" s="46"/>
      <c r="N82" s="46"/>
      <c r="O82" s="46"/>
      <c r="P82" s="46"/>
      <c r="Q82" s="46"/>
      <c r="R82" s="46"/>
      <c r="S82" s="46"/>
    </row>
    <row r="83" spans="4:19">
      <c r="D83" s="149"/>
      <c r="E83" s="74"/>
      <c r="F83" s="74"/>
      <c r="G83" s="74"/>
      <c r="H83" s="74"/>
      <c r="I83" s="46"/>
      <c r="J83" s="46"/>
      <c r="K83" s="46"/>
      <c r="L83" s="46"/>
      <c r="M83" s="46"/>
      <c r="N83" s="46"/>
      <c r="O83" s="46"/>
      <c r="P83" s="46"/>
      <c r="Q83" s="46"/>
      <c r="R83" s="46"/>
      <c r="S83" s="46"/>
    </row>
    <row r="84" spans="4:19">
      <c r="D84" s="149"/>
      <c r="E84" s="74"/>
      <c r="F84" s="74"/>
      <c r="G84" s="74"/>
      <c r="H84" s="74"/>
      <c r="I84" s="46"/>
      <c r="J84" s="46"/>
      <c r="K84" s="46"/>
      <c r="L84" s="46"/>
      <c r="M84" s="46"/>
      <c r="N84" s="46"/>
      <c r="O84" s="46"/>
      <c r="P84" s="46"/>
      <c r="Q84" s="46"/>
      <c r="R84" s="46"/>
      <c r="S84" s="46"/>
    </row>
    <row r="85" spans="4:19">
      <c r="D85" s="149"/>
      <c r="E85" s="74"/>
      <c r="F85" s="74"/>
      <c r="G85" s="74"/>
      <c r="H85" s="74"/>
      <c r="I85" s="46"/>
      <c r="J85" s="46"/>
      <c r="K85" s="46"/>
      <c r="L85" s="46"/>
      <c r="M85" s="46"/>
      <c r="N85" s="46"/>
    </row>
    <row r="86" spans="4:19">
      <c r="D86" s="149"/>
    </row>
  </sheetData>
  <mergeCells count="160">
    <mergeCell ref="I2:N2"/>
    <mergeCell ref="I4:K4"/>
    <mergeCell ref="D13:G13"/>
    <mergeCell ref="I13:K13"/>
    <mergeCell ref="L13:N13"/>
    <mergeCell ref="O13:Q13"/>
    <mergeCell ref="R13:T13"/>
    <mergeCell ref="D14:G14"/>
    <mergeCell ref="I14:K14"/>
    <mergeCell ref="L14:N14"/>
    <mergeCell ref="O14:Q14"/>
    <mergeCell ref="R14:T14"/>
    <mergeCell ref="B6:D6"/>
    <mergeCell ref="I6:Q6"/>
    <mergeCell ref="B8:D8"/>
    <mergeCell ref="I8:Q8"/>
    <mergeCell ref="I10:K10"/>
    <mergeCell ref="L10:N10"/>
    <mergeCell ref="O10:T10"/>
    <mergeCell ref="I12:K12"/>
    <mergeCell ref="L12:N12"/>
    <mergeCell ref="O12:Q12"/>
    <mergeCell ref="R12:T12"/>
    <mergeCell ref="D15:G15"/>
    <mergeCell ref="I15:K15"/>
    <mergeCell ref="L15:N15"/>
    <mergeCell ref="O15:Q15"/>
    <mergeCell ref="R15:T15"/>
    <mergeCell ref="D16:G16"/>
    <mergeCell ref="I16:K16"/>
    <mergeCell ref="L16:N16"/>
    <mergeCell ref="O16:Q16"/>
    <mergeCell ref="R16:T16"/>
    <mergeCell ref="D17:G17"/>
    <mergeCell ref="I17:K17"/>
    <mergeCell ref="L17:N17"/>
    <mergeCell ref="O17:Q17"/>
    <mergeCell ref="R17:T17"/>
    <mergeCell ref="D18:G18"/>
    <mergeCell ref="I18:K18"/>
    <mergeCell ref="L18:N18"/>
    <mergeCell ref="O18:Q18"/>
    <mergeCell ref="R18:T18"/>
    <mergeCell ref="D19:G19"/>
    <mergeCell ref="I19:K19"/>
    <mergeCell ref="L19:N19"/>
    <mergeCell ref="O19:Q19"/>
    <mergeCell ref="R19:T19"/>
    <mergeCell ref="B20:G20"/>
    <mergeCell ref="I20:K20"/>
    <mergeCell ref="L20:N20"/>
    <mergeCell ref="O20:Q20"/>
    <mergeCell ref="R20:T20"/>
    <mergeCell ref="D21:G21"/>
    <mergeCell ref="I21:K21"/>
    <mergeCell ref="L21:N21"/>
    <mergeCell ref="O21:Q21"/>
    <mergeCell ref="R21:T21"/>
    <mergeCell ref="D22:G22"/>
    <mergeCell ref="I22:K22"/>
    <mergeCell ref="L22:N22"/>
    <mergeCell ref="O22:Q22"/>
    <mergeCell ref="R22:T22"/>
    <mergeCell ref="D23:G23"/>
    <mergeCell ref="I23:K23"/>
    <mergeCell ref="L23:N23"/>
    <mergeCell ref="O23:Q23"/>
    <mergeCell ref="R23:T23"/>
    <mergeCell ref="D24:G24"/>
    <mergeCell ref="I24:K24"/>
    <mergeCell ref="L24:N24"/>
    <mergeCell ref="O24:Q24"/>
    <mergeCell ref="R24:T24"/>
    <mergeCell ref="D25:G25"/>
    <mergeCell ref="I25:K25"/>
    <mergeCell ref="L25:N25"/>
    <mergeCell ref="O25:Q25"/>
    <mergeCell ref="R25:T25"/>
    <mergeCell ref="D26:G26"/>
    <mergeCell ref="I26:K26"/>
    <mergeCell ref="L26:N26"/>
    <mergeCell ref="O26:Q26"/>
    <mergeCell ref="R26:T26"/>
    <mergeCell ref="D27:G27"/>
    <mergeCell ref="I27:K27"/>
    <mergeCell ref="L27:N27"/>
    <mergeCell ref="O27:Q27"/>
    <mergeCell ref="R27:T27"/>
    <mergeCell ref="D28:G28"/>
    <mergeCell ref="I28:K28"/>
    <mergeCell ref="L28:N28"/>
    <mergeCell ref="O28:Q28"/>
    <mergeCell ref="R28:T28"/>
    <mergeCell ref="D29:G29"/>
    <mergeCell ref="I29:K29"/>
    <mergeCell ref="L29:N29"/>
    <mergeCell ref="O29:Q29"/>
    <mergeCell ref="R29:T29"/>
    <mergeCell ref="D30:G30"/>
    <mergeCell ref="I30:K30"/>
    <mergeCell ref="L30:N30"/>
    <mergeCell ref="O30:Q30"/>
    <mergeCell ref="R30:T30"/>
    <mergeCell ref="D31:G31"/>
    <mergeCell ref="I31:K31"/>
    <mergeCell ref="L31:N31"/>
    <mergeCell ref="O31:Q31"/>
    <mergeCell ref="R31:T31"/>
    <mergeCell ref="D32:G32"/>
    <mergeCell ref="I32:K32"/>
    <mergeCell ref="L32:N32"/>
    <mergeCell ref="O32:Q32"/>
    <mergeCell ref="R32:T32"/>
    <mergeCell ref="O35:Q35"/>
    <mergeCell ref="R35:T35"/>
    <mergeCell ref="F36:H36"/>
    <mergeCell ref="I36:K36"/>
    <mergeCell ref="L36:N36"/>
    <mergeCell ref="O36:Q36"/>
    <mergeCell ref="R36:T36"/>
    <mergeCell ref="D33:G33"/>
    <mergeCell ref="I33:K33"/>
    <mergeCell ref="L33:N33"/>
    <mergeCell ref="O33:Q33"/>
    <mergeCell ref="R33:T33"/>
    <mergeCell ref="F34:H35"/>
    <mergeCell ref="I34:K34"/>
    <mergeCell ref="B35:E35"/>
    <mergeCell ref="I35:K35"/>
    <mergeCell ref="L35:N35"/>
    <mergeCell ref="F37:H37"/>
    <mergeCell ref="I37:K37"/>
    <mergeCell ref="L37:N37"/>
    <mergeCell ref="O37:Q37"/>
    <mergeCell ref="R37:T37"/>
    <mergeCell ref="F38:H38"/>
    <mergeCell ref="I38:K38"/>
    <mergeCell ref="L38:N38"/>
    <mergeCell ref="O38:Q38"/>
    <mergeCell ref="R38:T38"/>
    <mergeCell ref="F39:H39"/>
    <mergeCell ref="I39:K39"/>
    <mergeCell ref="L39:N39"/>
    <mergeCell ref="O39:Q39"/>
    <mergeCell ref="R39:T39"/>
    <mergeCell ref="F40:H40"/>
    <mergeCell ref="I40:K40"/>
    <mergeCell ref="L40:N40"/>
    <mergeCell ref="O40:Q40"/>
    <mergeCell ref="R40:T40"/>
    <mergeCell ref="F41:H41"/>
    <mergeCell ref="I41:K41"/>
    <mergeCell ref="L41:N41"/>
    <mergeCell ref="O41:Q41"/>
    <mergeCell ref="R41:T41"/>
    <mergeCell ref="F42:H42"/>
    <mergeCell ref="I42:K42"/>
    <mergeCell ref="L42:N42"/>
    <mergeCell ref="O42:Q42"/>
    <mergeCell ref="R42:T42"/>
  </mergeCells>
  <pageMargins left="0.75" right="0.75" top="1" bottom="1" header="0.4921259845" footer="0.4921259845"/>
  <pageSetup paperSize="9" scale="86" orientation="portrait" r:id="rId1"/>
  <headerFooter alignWithMargins="0"/>
  <colBreaks count="1" manualBreakCount="1">
    <brk id="20" max="104857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66"/>
  <sheetViews>
    <sheetView workbookViewId="0"/>
  </sheetViews>
  <sheetFormatPr defaultRowHeight="12.75"/>
  <cols>
    <col min="1" max="1" width="2" style="39" customWidth="1"/>
    <col min="2" max="2" width="9.5703125" style="40" customWidth="1"/>
    <col min="3" max="3" width="19" style="40" customWidth="1"/>
    <col min="4" max="4" width="9.28515625" style="39" customWidth="1"/>
    <col min="5" max="5" width="5.5703125" style="39" customWidth="1"/>
    <col min="6" max="6" width="7" style="39" customWidth="1"/>
    <col min="7" max="7" width="5.7109375" style="151" customWidth="1"/>
    <col min="8" max="8" width="1.42578125" style="151" customWidth="1"/>
    <col min="9" max="9" width="5.7109375" style="151" customWidth="1"/>
    <col min="10" max="10" width="9.28515625" style="39" customWidth="1"/>
    <col min="11" max="11" width="5.7109375" style="39" customWidth="1"/>
    <col min="12" max="12" width="1.42578125" style="39" customWidth="1"/>
    <col min="13" max="13" width="7" style="39" customWidth="1"/>
    <col min="14" max="14" width="9.28515625" style="39" customWidth="1"/>
    <col min="15" max="15" width="5.7109375" style="39" customWidth="1"/>
    <col min="16" max="16" width="1.42578125" style="39" customWidth="1"/>
    <col min="17" max="17" width="5.7109375" style="39" customWidth="1"/>
    <col min="18" max="18" width="9.28515625" style="39" customWidth="1"/>
    <col min="19" max="19" width="5.7109375" style="39" customWidth="1"/>
    <col min="20" max="20" width="1.42578125" style="39" customWidth="1"/>
    <col min="21" max="21" width="5.7109375" style="39" customWidth="1"/>
    <col min="22" max="22" width="9.28515625" style="39" customWidth="1"/>
    <col min="23" max="16384" width="9.140625" style="39"/>
  </cols>
  <sheetData>
    <row r="1" spans="1:24" ht="9.75" customHeight="1"/>
    <row r="2" spans="1:24">
      <c r="B2" s="43" t="s">
        <v>266</v>
      </c>
      <c r="C2" s="43"/>
      <c r="E2" s="44" t="s">
        <v>337</v>
      </c>
      <c r="G2" s="46" t="s">
        <v>276</v>
      </c>
      <c r="J2" s="443"/>
      <c r="K2" s="444"/>
      <c r="L2" s="444"/>
      <c r="M2" s="444"/>
      <c r="N2" s="444"/>
      <c r="O2" s="444"/>
      <c r="P2" s="444"/>
      <c r="Q2" s="444"/>
      <c r="R2" s="444"/>
      <c r="S2" s="444"/>
      <c r="T2" s="444"/>
      <c r="U2" s="444"/>
      <c r="V2" s="45" t="s">
        <v>107</v>
      </c>
      <c r="X2" s="49"/>
    </row>
    <row r="3" spans="1:24" ht="12.75" customHeight="1">
      <c r="E3" s="46" t="s">
        <v>188</v>
      </c>
    </row>
    <row r="4" spans="1:24" ht="12.75" customHeight="1">
      <c r="E4" s="370"/>
      <c r="F4" s="371"/>
      <c r="X4" s="49"/>
    </row>
    <row r="5" spans="1:24" ht="12.75" customHeight="1">
      <c r="B5" s="47" t="s">
        <v>187</v>
      </c>
      <c r="C5" s="47"/>
      <c r="E5" s="46" t="s">
        <v>190</v>
      </c>
      <c r="K5" s="149" t="s">
        <v>189</v>
      </c>
      <c r="R5" s="46" t="s">
        <v>191</v>
      </c>
    </row>
    <row r="6" spans="1:24" ht="12.75" customHeight="1">
      <c r="B6" s="445"/>
      <c r="C6" s="446"/>
      <c r="D6" s="447"/>
      <c r="E6" s="448"/>
      <c r="F6" s="404"/>
      <c r="G6" s="404"/>
      <c r="H6" s="404"/>
      <c r="I6" s="404"/>
      <c r="J6" s="404"/>
      <c r="K6" s="404"/>
      <c r="L6" s="404"/>
      <c r="M6" s="404"/>
      <c r="N6" s="404"/>
      <c r="O6" s="404"/>
      <c r="P6" s="404"/>
      <c r="Q6" s="404"/>
      <c r="R6" s="404"/>
      <c r="S6" s="404"/>
      <c r="T6" s="404"/>
      <c r="U6" s="404"/>
      <c r="V6" s="404"/>
      <c r="X6" s="49"/>
    </row>
    <row r="7" spans="1:24" ht="12.75" customHeight="1">
      <c r="B7" s="47"/>
      <c r="C7" s="47"/>
      <c r="E7" s="46"/>
      <c r="G7" s="149"/>
      <c r="H7" s="149"/>
      <c r="I7" s="149"/>
      <c r="V7" s="46"/>
    </row>
    <row r="8" spans="1:24">
      <c r="B8" s="449" t="s">
        <v>338</v>
      </c>
      <c r="C8" s="450"/>
      <c r="D8" s="453" t="s">
        <v>339</v>
      </c>
      <c r="E8" s="456" t="s">
        <v>340</v>
      </c>
      <c r="F8" s="459" t="s">
        <v>341</v>
      </c>
      <c r="G8" s="462" t="s">
        <v>342</v>
      </c>
      <c r="H8" s="463"/>
      <c r="I8" s="463"/>
      <c r="J8" s="463"/>
      <c r="K8" s="463"/>
      <c r="L8" s="463"/>
      <c r="M8" s="463"/>
      <c r="N8" s="463"/>
      <c r="O8" s="463"/>
      <c r="P8" s="463"/>
      <c r="Q8" s="463"/>
      <c r="R8" s="463"/>
      <c r="S8" s="463"/>
      <c r="T8" s="463"/>
      <c r="U8" s="463"/>
      <c r="V8" s="463"/>
    </row>
    <row r="9" spans="1:24" ht="12.75" customHeight="1">
      <c r="B9" s="451"/>
      <c r="C9" s="452"/>
      <c r="D9" s="454"/>
      <c r="E9" s="457"/>
      <c r="F9" s="460"/>
      <c r="G9" s="80">
        <f>'EN T4'!I11</f>
        <v>12</v>
      </c>
      <c r="H9" s="53" t="s">
        <v>46</v>
      </c>
      <c r="I9" s="121">
        <f ca="1">'EN T4'!K11</f>
        <v>44411.582428240741</v>
      </c>
      <c r="J9" s="52"/>
      <c r="K9" s="80">
        <f>'EN T4'!L11</f>
        <v>12</v>
      </c>
      <c r="L9" s="53" t="s">
        <v>46</v>
      </c>
      <c r="M9" s="121">
        <f ca="1">'EN T4'!N11</f>
        <v>44776.582428240741</v>
      </c>
      <c r="N9" s="52"/>
      <c r="O9" s="80">
        <f>'EN T4'!O11</f>
        <v>12</v>
      </c>
      <c r="P9" s="53" t="s">
        <v>46</v>
      </c>
      <c r="Q9" s="121">
        <f ca="1">'EN T4'!Q11</f>
        <v>45141.582428240741</v>
      </c>
      <c r="R9" s="52"/>
      <c r="S9" s="80">
        <f>'EN T4'!R11</f>
        <v>12</v>
      </c>
      <c r="T9" s="53" t="s">
        <v>46</v>
      </c>
      <c r="U9" s="121">
        <f ca="1">'EN T4'!T11</f>
        <v>45506.582428240741</v>
      </c>
      <c r="V9" s="52"/>
    </row>
    <row r="10" spans="1:24" ht="21" customHeight="1">
      <c r="B10" s="464" t="s">
        <v>343</v>
      </c>
      <c r="C10" s="465"/>
      <c r="D10" s="455"/>
      <c r="E10" s="458"/>
      <c r="F10" s="461"/>
      <c r="G10" s="466" t="s">
        <v>344</v>
      </c>
      <c r="H10" s="467"/>
      <c r="I10" s="468"/>
      <c r="J10" s="81" t="s">
        <v>345</v>
      </c>
      <c r="K10" s="466" t="s">
        <v>344</v>
      </c>
      <c r="L10" s="467"/>
      <c r="M10" s="468"/>
      <c r="N10" s="81" t="s">
        <v>345</v>
      </c>
      <c r="O10" s="466" t="s">
        <v>344</v>
      </c>
      <c r="P10" s="467"/>
      <c r="Q10" s="468"/>
      <c r="R10" s="81" t="s">
        <v>345</v>
      </c>
      <c r="S10" s="466" t="s">
        <v>344</v>
      </c>
      <c r="T10" s="467"/>
      <c r="U10" s="468"/>
      <c r="V10" s="81" t="s">
        <v>345</v>
      </c>
      <c r="X10" s="49"/>
    </row>
    <row r="11" spans="1:24" ht="12.75" customHeight="1">
      <c r="A11" s="56"/>
      <c r="B11" s="371"/>
      <c r="C11" s="371"/>
      <c r="D11" s="155"/>
      <c r="E11" s="146"/>
      <c r="F11" s="146"/>
      <c r="G11" s="469"/>
      <c r="H11" s="469"/>
      <c r="I11" s="469"/>
      <c r="J11" s="152"/>
      <c r="K11" s="469"/>
      <c r="L11" s="469"/>
      <c r="M11" s="469"/>
      <c r="N11" s="152"/>
      <c r="O11" s="469"/>
      <c r="P11" s="469"/>
      <c r="Q11" s="469"/>
      <c r="R11" s="152"/>
      <c r="S11" s="469"/>
      <c r="T11" s="469"/>
      <c r="U11" s="469"/>
      <c r="V11" s="152"/>
      <c r="X11" s="49"/>
    </row>
    <row r="12" spans="1:24" ht="12.75" customHeight="1">
      <c r="A12" s="56"/>
      <c r="B12" s="371"/>
      <c r="C12" s="371"/>
      <c r="D12" s="152"/>
      <c r="E12" s="146"/>
      <c r="F12" s="146"/>
      <c r="G12" s="469"/>
      <c r="H12" s="469"/>
      <c r="I12" s="469"/>
      <c r="J12" s="152"/>
      <c r="K12" s="469"/>
      <c r="L12" s="469"/>
      <c r="M12" s="469"/>
      <c r="N12" s="152"/>
      <c r="O12" s="469"/>
      <c r="P12" s="469"/>
      <c r="Q12" s="469"/>
      <c r="R12" s="152"/>
      <c r="S12" s="469"/>
      <c r="T12" s="469"/>
      <c r="U12" s="469"/>
      <c r="V12" s="152"/>
      <c r="X12" s="39" t="s">
        <v>346</v>
      </c>
    </row>
    <row r="13" spans="1:24" ht="12.75" customHeight="1">
      <c r="A13" s="56"/>
      <c r="B13" s="371"/>
      <c r="C13" s="371"/>
      <c r="D13" s="152"/>
      <c r="E13" s="146"/>
      <c r="F13" s="146"/>
      <c r="G13" s="469"/>
      <c r="H13" s="469"/>
      <c r="I13" s="469"/>
      <c r="J13" s="152"/>
      <c r="K13" s="469"/>
      <c r="L13" s="469"/>
      <c r="M13" s="469"/>
      <c r="N13" s="152"/>
      <c r="O13" s="469"/>
      <c r="P13" s="469"/>
      <c r="Q13" s="469"/>
      <c r="R13" s="152"/>
      <c r="S13" s="469"/>
      <c r="T13" s="469"/>
      <c r="U13" s="469"/>
      <c r="V13" s="152"/>
    </row>
    <row r="14" spans="1:24" ht="12.75" customHeight="1">
      <c r="A14" s="56"/>
      <c r="B14" s="371"/>
      <c r="C14" s="371"/>
      <c r="D14" s="152"/>
      <c r="E14" s="146"/>
      <c r="F14" s="146"/>
      <c r="G14" s="469"/>
      <c r="H14" s="469"/>
      <c r="I14" s="469"/>
      <c r="J14" s="152"/>
      <c r="K14" s="469"/>
      <c r="L14" s="469"/>
      <c r="M14" s="469"/>
      <c r="N14" s="152"/>
      <c r="O14" s="469"/>
      <c r="P14" s="469"/>
      <c r="Q14" s="469"/>
      <c r="R14" s="152"/>
      <c r="S14" s="469"/>
      <c r="T14" s="469"/>
      <c r="U14" s="469"/>
      <c r="V14" s="152"/>
    </row>
    <row r="15" spans="1:24" ht="12.75" customHeight="1">
      <c r="A15" s="56"/>
      <c r="B15" s="371"/>
      <c r="C15" s="371"/>
      <c r="D15" s="152"/>
      <c r="E15" s="146"/>
      <c r="F15" s="146"/>
      <c r="G15" s="469"/>
      <c r="H15" s="469"/>
      <c r="I15" s="469"/>
      <c r="J15" s="152"/>
      <c r="K15" s="469"/>
      <c r="L15" s="469"/>
      <c r="M15" s="469"/>
      <c r="N15" s="152"/>
      <c r="O15" s="469"/>
      <c r="P15" s="469"/>
      <c r="Q15" s="469"/>
      <c r="R15" s="152"/>
      <c r="S15" s="469"/>
      <c r="T15" s="469"/>
      <c r="U15" s="469"/>
      <c r="V15" s="152"/>
    </row>
    <row r="16" spans="1:24" ht="12.75" customHeight="1">
      <c r="A16" s="56"/>
      <c r="B16" s="371"/>
      <c r="C16" s="371"/>
      <c r="D16" s="152"/>
      <c r="E16" s="146"/>
      <c r="F16" s="146"/>
      <c r="G16" s="469"/>
      <c r="H16" s="469"/>
      <c r="I16" s="469"/>
      <c r="J16" s="152"/>
      <c r="K16" s="469"/>
      <c r="L16" s="469"/>
      <c r="M16" s="469"/>
      <c r="N16" s="152"/>
      <c r="O16" s="469"/>
      <c r="P16" s="469"/>
      <c r="Q16" s="469"/>
      <c r="R16" s="152"/>
      <c r="S16" s="469"/>
      <c r="T16" s="469"/>
      <c r="U16" s="469"/>
      <c r="V16" s="152"/>
    </row>
    <row r="17" spans="1:24" ht="12.75" customHeight="1" thickBot="1">
      <c r="A17" s="56"/>
      <c r="B17" s="470"/>
      <c r="C17" s="470"/>
      <c r="D17" s="154"/>
      <c r="E17" s="153"/>
      <c r="F17" s="153"/>
      <c r="G17" s="471"/>
      <c r="H17" s="471"/>
      <c r="I17" s="471"/>
      <c r="J17" s="154"/>
      <c r="K17" s="471"/>
      <c r="L17" s="471"/>
      <c r="M17" s="471"/>
      <c r="N17" s="154"/>
      <c r="O17" s="471"/>
      <c r="P17" s="471"/>
      <c r="Q17" s="471"/>
      <c r="R17" s="154"/>
      <c r="S17" s="471"/>
      <c r="T17" s="471"/>
      <c r="U17" s="471"/>
      <c r="V17" s="154"/>
    </row>
    <row r="18" spans="1:24" ht="18" customHeight="1" thickBot="1">
      <c r="A18" s="56"/>
      <c r="B18" s="472" t="s">
        <v>193</v>
      </c>
      <c r="C18" s="473"/>
      <c r="D18" s="86">
        <f>SUM(D11:D17)</f>
        <v>0</v>
      </c>
      <c r="E18" s="474"/>
      <c r="F18" s="475"/>
      <c r="G18" s="476">
        <f>SUM(G11:G17)</f>
        <v>0</v>
      </c>
      <c r="H18" s="477">
        <f>SUM(H12:H17)</f>
        <v>0</v>
      </c>
      <c r="I18" s="478">
        <f>SUM(I12:I17)</f>
        <v>0</v>
      </c>
      <c r="J18" s="87">
        <f>SUM(J11:J17)</f>
        <v>0</v>
      </c>
      <c r="K18" s="476">
        <f>SUM(K11:K17)</f>
        <v>0</v>
      </c>
      <c r="L18" s="477">
        <f>SUM(L12:L17)</f>
        <v>0</v>
      </c>
      <c r="M18" s="478">
        <f>SUM(M12:M17)</f>
        <v>0</v>
      </c>
      <c r="N18" s="87">
        <f>SUM(N11:N17)</f>
        <v>0</v>
      </c>
      <c r="O18" s="476">
        <f>SUM(O11:O17)</f>
        <v>0</v>
      </c>
      <c r="P18" s="477">
        <f>SUM(P12:P17)</f>
        <v>0</v>
      </c>
      <c r="Q18" s="478">
        <f>SUM(Q12:Q17)</f>
        <v>0</v>
      </c>
      <c r="R18" s="87">
        <f>SUM(R11:R17)</f>
        <v>0</v>
      </c>
      <c r="S18" s="476">
        <f>SUM(S11:S17)</f>
        <v>0</v>
      </c>
      <c r="T18" s="477">
        <f>SUM(T12:T17)</f>
        <v>0</v>
      </c>
      <c r="U18" s="478">
        <f>SUM(U12:U17)</f>
        <v>0</v>
      </c>
      <c r="V18" s="88">
        <f>SUM(V11:V17)</f>
        <v>0</v>
      </c>
    </row>
    <row r="19" spans="1:24" ht="18" customHeight="1">
      <c r="A19" s="56"/>
      <c r="B19" s="492" t="s">
        <v>347</v>
      </c>
      <c r="C19" s="493"/>
      <c r="D19" s="494" t="s">
        <v>348</v>
      </c>
      <c r="E19" s="496" t="s">
        <v>349</v>
      </c>
      <c r="F19" s="494" t="s">
        <v>341</v>
      </c>
      <c r="G19" s="481" t="s">
        <v>350</v>
      </c>
      <c r="H19" s="482"/>
      <c r="I19" s="483"/>
      <c r="J19" s="479" t="s">
        <v>345</v>
      </c>
      <c r="K19" s="481" t="s">
        <v>350</v>
      </c>
      <c r="L19" s="482"/>
      <c r="M19" s="483"/>
      <c r="N19" s="479" t="s">
        <v>345</v>
      </c>
      <c r="O19" s="481" t="s">
        <v>350</v>
      </c>
      <c r="P19" s="482"/>
      <c r="Q19" s="483"/>
      <c r="R19" s="479" t="s">
        <v>345</v>
      </c>
      <c r="S19" s="481" t="s">
        <v>350</v>
      </c>
      <c r="T19" s="482"/>
      <c r="U19" s="483"/>
      <c r="V19" s="479" t="s">
        <v>345</v>
      </c>
      <c r="X19" s="49"/>
    </row>
    <row r="20" spans="1:24" ht="13.5" customHeight="1">
      <c r="A20" s="56"/>
      <c r="B20" s="487" t="s">
        <v>343</v>
      </c>
      <c r="C20" s="488"/>
      <c r="D20" s="495"/>
      <c r="E20" s="455"/>
      <c r="F20" s="495"/>
      <c r="G20" s="484"/>
      <c r="H20" s="485"/>
      <c r="I20" s="486"/>
      <c r="J20" s="480"/>
      <c r="K20" s="484"/>
      <c r="L20" s="485"/>
      <c r="M20" s="486"/>
      <c r="N20" s="480"/>
      <c r="O20" s="484"/>
      <c r="P20" s="485"/>
      <c r="Q20" s="486"/>
      <c r="R20" s="480"/>
      <c r="S20" s="484"/>
      <c r="T20" s="485"/>
      <c r="U20" s="486"/>
      <c r="V20" s="480"/>
      <c r="X20" s="49"/>
    </row>
    <row r="21" spans="1:24" ht="12.75" customHeight="1">
      <c r="B21" s="371" t="s">
        <v>351</v>
      </c>
      <c r="C21" s="371"/>
      <c r="D21" s="155"/>
      <c r="E21" s="89"/>
      <c r="F21" s="80"/>
      <c r="G21" s="489"/>
      <c r="H21" s="490"/>
      <c r="I21" s="491"/>
      <c r="J21" s="90"/>
      <c r="K21" s="489"/>
      <c r="L21" s="490"/>
      <c r="M21" s="491"/>
      <c r="N21" s="90"/>
      <c r="O21" s="489"/>
      <c r="P21" s="490"/>
      <c r="Q21" s="491"/>
      <c r="R21" s="90"/>
      <c r="S21" s="489"/>
      <c r="T21" s="490"/>
      <c r="U21" s="491"/>
      <c r="V21" s="90"/>
      <c r="X21" s="99" t="s">
        <v>352</v>
      </c>
    </row>
    <row r="22" spans="1:24" ht="12.75" customHeight="1">
      <c r="A22" s="56"/>
      <c r="B22" s="371"/>
      <c r="C22" s="371"/>
      <c r="D22" s="152"/>
      <c r="E22" s="146"/>
      <c r="F22" s="146"/>
      <c r="G22" s="469"/>
      <c r="H22" s="469"/>
      <c r="I22" s="469"/>
      <c r="J22" s="152"/>
      <c r="K22" s="469"/>
      <c r="L22" s="469"/>
      <c r="M22" s="469"/>
      <c r="N22" s="152"/>
      <c r="O22" s="497"/>
      <c r="P22" s="469"/>
      <c r="Q22" s="469"/>
      <c r="R22" s="152"/>
      <c r="S22" s="469"/>
      <c r="T22" s="469"/>
      <c r="U22" s="469"/>
      <c r="V22" s="152"/>
    </row>
    <row r="23" spans="1:24" ht="12.75" customHeight="1">
      <c r="A23" s="56"/>
      <c r="B23" s="498"/>
      <c r="C23" s="499"/>
      <c r="D23" s="152"/>
      <c r="E23" s="146"/>
      <c r="F23" s="146"/>
      <c r="G23" s="469"/>
      <c r="H23" s="469"/>
      <c r="I23" s="469"/>
      <c r="J23" s="152"/>
      <c r="K23" s="469"/>
      <c r="L23" s="469"/>
      <c r="M23" s="469"/>
      <c r="N23" s="152"/>
      <c r="O23" s="469"/>
      <c r="P23" s="469"/>
      <c r="Q23" s="469"/>
      <c r="R23" s="152"/>
      <c r="S23" s="469"/>
      <c r="T23" s="469"/>
      <c r="U23" s="469"/>
      <c r="V23" s="152"/>
    </row>
    <row r="24" spans="1:24" ht="12.75" customHeight="1" thickBot="1">
      <c r="A24" s="56"/>
      <c r="B24" s="470"/>
      <c r="C24" s="470"/>
      <c r="D24" s="154"/>
      <c r="E24" s="153"/>
      <c r="F24" s="153"/>
      <c r="G24" s="471"/>
      <c r="H24" s="471"/>
      <c r="I24" s="471"/>
      <c r="J24" s="154"/>
      <c r="K24" s="471"/>
      <c r="L24" s="471"/>
      <c r="M24" s="471"/>
      <c r="N24" s="154"/>
      <c r="O24" s="471"/>
      <c r="P24" s="471"/>
      <c r="Q24" s="471"/>
      <c r="R24" s="154"/>
      <c r="S24" s="471"/>
      <c r="T24" s="471"/>
      <c r="U24" s="471"/>
      <c r="V24" s="154"/>
    </row>
    <row r="25" spans="1:24" ht="18" customHeight="1" thickBot="1">
      <c r="A25" s="56"/>
      <c r="B25" s="472" t="s">
        <v>193</v>
      </c>
      <c r="C25" s="473"/>
      <c r="D25" s="86">
        <f>SUM(D21:D24)</f>
        <v>0</v>
      </c>
      <c r="E25" s="474"/>
      <c r="F25" s="475"/>
      <c r="G25" s="476">
        <f t="shared" ref="G25:V25" si="0">SUM(G21:G24)</f>
        <v>0</v>
      </c>
      <c r="H25" s="477">
        <f t="shared" si="0"/>
        <v>0</v>
      </c>
      <c r="I25" s="478">
        <f t="shared" si="0"/>
        <v>0</v>
      </c>
      <c r="J25" s="91">
        <f t="shared" si="0"/>
        <v>0</v>
      </c>
      <c r="K25" s="476">
        <f t="shared" si="0"/>
        <v>0</v>
      </c>
      <c r="L25" s="477">
        <f t="shared" si="0"/>
        <v>0</v>
      </c>
      <c r="M25" s="478">
        <f t="shared" si="0"/>
        <v>0</v>
      </c>
      <c r="N25" s="91">
        <f t="shared" si="0"/>
        <v>0</v>
      </c>
      <c r="O25" s="476">
        <f t="shared" si="0"/>
        <v>0</v>
      </c>
      <c r="P25" s="477">
        <f t="shared" si="0"/>
        <v>0</v>
      </c>
      <c r="Q25" s="478">
        <f t="shared" si="0"/>
        <v>0</v>
      </c>
      <c r="R25" s="91">
        <f t="shared" si="0"/>
        <v>0</v>
      </c>
      <c r="S25" s="476">
        <f t="shared" si="0"/>
        <v>0</v>
      </c>
      <c r="T25" s="477">
        <f t="shared" si="0"/>
        <v>0</v>
      </c>
      <c r="U25" s="478">
        <f t="shared" si="0"/>
        <v>0</v>
      </c>
      <c r="V25" s="92">
        <f t="shared" si="0"/>
        <v>0</v>
      </c>
    </row>
    <row r="26" spans="1:24" ht="18" customHeight="1" thickBot="1">
      <c r="A26" s="56"/>
      <c r="B26" s="502" t="s">
        <v>353</v>
      </c>
      <c r="C26" s="503"/>
      <c r="D26" s="93"/>
      <c r="E26" s="156"/>
      <c r="F26" s="95"/>
      <c r="G26" s="504"/>
      <c r="H26" s="505"/>
      <c r="I26" s="506"/>
      <c r="J26" s="96"/>
      <c r="K26" s="504"/>
      <c r="L26" s="505"/>
      <c r="M26" s="506"/>
      <c r="N26" s="96"/>
      <c r="O26" s="504"/>
      <c r="P26" s="505"/>
      <c r="Q26" s="506"/>
      <c r="R26" s="96"/>
      <c r="S26" s="504"/>
      <c r="T26" s="505"/>
      <c r="U26" s="506"/>
      <c r="V26" s="96"/>
    </row>
    <row r="27" spans="1:24" ht="18" customHeight="1" thickBot="1">
      <c r="A27" s="56"/>
      <c r="B27" s="500" t="s">
        <v>311</v>
      </c>
      <c r="C27" s="501"/>
      <c r="D27" s="97"/>
      <c r="E27" s="474"/>
      <c r="F27" s="475"/>
      <c r="G27" s="476">
        <f>SUM(G25,-G18)</f>
        <v>0</v>
      </c>
      <c r="H27" s="477">
        <f>SUM(H25,H18)</f>
        <v>0</v>
      </c>
      <c r="I27" s="478">
        <f>SUM(I25,I18)</f>
        <v>0</v>
      </c>
      <c r="J27" s="91">
        <f>SUM(J26,J25,J18)</f>
        <v>0</v>
      </c>
      <c r="K27" s="476">
        <f>SUM(K25,-K18)</f>
        <v>0</v>
      </c>
      <c r="L27" s="477">
        <f>SUM(L25,L18)</f>
        <v>0</v>
      </c>
      <c r="M27" s="478">
        <f>SUM(M25,M18)</f>
        <v>0</v>
      </c>
      <c r="N27" s="91">
        <f>SUM(N26,N25,N18)</f>
        <v>0</v>
      </c>
      <c r="O27" s="476">
        <f>SUM(O25,-O18)</f>
        <v>0</v>
      </c>
      <c r="P27" s="477">
        <f>SUM(P25,P18)</f>
        <v>0</v>
      </c>
      <c r="Q27" s="478">
        <f>SUM(Q25,Q18)</f>
        <v>0</v>
      </c>
      <c r="R27" s="91">
        <f>SUM(R26,R25,R18)</f>
        <v>0</v>
      </c>
      <c r="S27" s="476">
        <f>SUM(S25,-S18)</f>
        <v>0</v>
      </c>
      <c r="T27" s="477">
        <f>SUM(T25,T18)</f>
        <v>0</v>
      </c>
      <c r="U27" s="478">
        <f>SUM(U25,U18)</f>
        <v>0</v>
      </c>
      <c r="V27" s="91">
        <f>SUM(V26,V25,V18)</f>
        <v>0</v>
      </c>
    </row>
    <row r="28" spans="1:24">
      <c r="B28" s="47"/>
      <c r="C28" s="47"/>
    </row>
    <row r="30" spans="1:24">
      <c r="B30" s="67"/>
      <c r="C30" s="67"/>
      <c r="E30" s="68"/>
    </row>
    <row r="31" spans="1:24">
      <c r="B31" s="67"/>
      <c r="C31" s="67"/>
    </row>
    <row r="32" spans="1:24">
      <c r="B32" s="67"/>
      <c r="C32" s="49"/>
      <c r="G32" s="69"/>
      <c r="H32" s="69"/>
      <c r="I32" s="69"/>
    </row>
    <row r="33" spans="2:9">
      <c r="B33" s="47"/>
      <c r="C33" s="47"/>
      <c r="G33" s="149"/>
      <c r="H33" s="149"/>
      <c r="I33" s="149"/>
    </row>
    <row r="34" spans="2:9">
      <c r="B34" s="47"/>
      <c r="C34" s="47"/>
      <c r="G34" s="149"/>
      <c r="H34" s="149"/>
      <c r="I34" s="149"/>
    </row>
    <row r="35" spans="2:9">
      <c r="B35" s="47"/>
      <c r="C35" s="47"/>
    </row>
    <row r="36" spans="2:9">
      <c r="G36" s="69"/>
      <c r="H36" s="69"/>
      <c r="I36" s="69"/>
    </row>
    <row r="37" spans="2:9">
      <c r="B37" s="67"/>
      <c r="C37" s="67"/>
      <c r="G37" s="149"/>
      <c r="H37" s="149"/>
      <c r="I37" s="149"/>
    </row>
    <row r="38" spans="2:9">
      <c r="B38" s="47"/>
      <c r="C38" s="47"/>
      <c r="G38" s="149"/>
      <c r="H38" s="149"/>
      <c r="I38" s="149"/>
    </row>
    <row r="39" spans="2:9">
      <c r="B39" s="47"/>
      <c r="C39" s="47"/>
      <c r="G39" s="149"/>
      <c r="H39" s="149"/>
      <c r="I39" s="149"/>
    </row>
    <row r="40" spans="2:9">
      <c r="B40" s="47"/>
      <c r="C40" s="47"/>
    </row>
    <row r="41" spans="2:9">
      <c r="B41" s="47"/>
      <c r="C41" s="47"/>
      <c r="G41" s="69"/>
      <c r="H41" s="69"/>
      <c r="I41" s="69"/>
    </row>
    <row r="42" spans="2:9">
      <c r="B42" s="47"/>
      <c r="C42" s="47"/>
      <c r="G42" s="149"/>
      <c r="H42" s="149"/>
      <c r="I42" s="149"/>
    </row>
    <row r="43" spans="2:9">
      <c r="G43" s="149"/>
      <c r="H43" s="149"/>
      <c r="I43" s="149"/>
    </row>
    <row r="44" spans="2:9">
      <c r="B44" s="67"/>
      <c r="C44" s="67"/>
    </row>
    <row r="45" spans="2:9">
      <c r="B45" s="47"/>
      <c r="C45" s="47"/>
      <c r="G45" s="69"/>
      <c r="H45" s="69"/>
      <c r="I45" s="69"/>
    </row>
    <row r="46" spans="2:9">
      <c r="B46" s="47"/>
      <c r="C46" s="47"/>
      <c r="G46" s="149"/>
      <c r="H46" s="149"/>
      <c r="I46" s="149"/>
    </row>
    <row r="47" spans="2:9">
      <c r="B47" s="47"/>
      <c r="C47" s="47"/>
      <c r="G47" s="149"/>
      <c r="H47" s="149"/>
      <c r="I47" s="149"/>
    </row>
    <row r="48" spans="2:9">
      <c r="G48" s="149"/>
      <c r="H48" s="149"/>
      <c r="I48" s="149"/>
    </row>
    <row r="49" spans="2:9">
      <c r="B49" s="67"/>
      <c r="C49" s="67"/>
    </row>
    <row r="50" spans="2:9">
      <c r="B50" s="47"/>
      <c r="C50" s="47"/>
      <c r="G50" s="69"/>
      <c r="H50" s="69"/>
      <c r="I50" s="69"/>
    </row>
    <row r="51" spans="2:9">
      <c r="B51" s="47"/>
      <c r="C51" s="47"/>
      <c r="G51" s="149"/>
      <c r="H51" s="149"/>
      <c r="I51" s="149"/>
    </row>
    <row r="52" spans="2:9">
      <c r="B52" s="47"/>
      <c r="C52" s="47"/>
      <c r="G52" s="149"/>
      <c r="H52" s="149"/>
      <c r="I52" s="149"/>
    </row>
    <row r="53" spans="2:9">
      <c r="B53" s="47"/>
      <c r="C53" s="47"/>
      <c r="G53" s="149"/>
      <c r="H53" s="149"/>
      <c r="I53" s="149"/>
    </row>
    <row r="54" spans="2:9">
      <c r="B54" s="47"/>
      <c r="C54" s="47"/>
    </row>
    <row r="55" spans="2:9">
      <c r="G55" s="69"/>
      <c r="H55" s="69"/>
      <c r="I55" s="69"/>
    </row>
    <row r="56" spans="2:9">
      <c r="B56" s="67"/>
      <c r="C56" s="67"/>
      <c r="G56" s="149"/>
      <c r="H56" s="149"/>
      <c r="I56" s="149"/>
    </row>
    <row r="57" spans="2:9">
      <c r="B57" s="47"/>
      <c r="C57" s="47"/>
      <c r="G57" s="149"/>
      <c r="H57" s="149"/>
      <c r="I57" s="149"/>
    </row>
    <row r="58" spans="2:9">
      <c r="B58" s="47"/>
      <c r="C58" s="47"/>
      <c r="G58" s="149"/>
      <c r="H58" s="149"/>
      <c r="I58" s="149"/>
    </row>
    <row r="59" spans="2:9">
      <c r="B59" s="47"/>
      <c r="C59" s="47"/>
      <c r="G59" s="149"/>
      <c r="H59" s="149"/>
      <c r="I59" s="149"/>
    </row>
    <row r="60" spans="2:9">
      <c r="B60" s="47"/>
      <c r="C60" s="47"/>
    </row>
    <row r="61" spans="2:9">
      <c r="B61" s="47"/>
      <c r="C61" s="47"/>
    </row>
    <row r="62" spans="2:9">
      <c r="B62" s="67"/>
      <c r="C62" s="67"/>
    </row>
    <row r="63" spans="2:9">
      <c r="B63" s="47"/>
      <c r="C63" s="47"/>
    </row>
    <row r="64" spans="2:9">
      <c r="B64" s="47"/>
      <c r="C64" s="47"/>
    </row>
    <row r="65" spans="2:3">
      <c r="B65" s="47"/>
      <c r="C65" s="47"/>
    </row>
    <row r="66" spans="2:3">
      <c r="B66" s="47"/>
      <c r="C66" s="47"/>
    </row>
  </sheetData>
  <mergeCells count="107">
    <mergeCell ref="J2:U2"/>
    <mergeCell ref="E4:F4"/>
    <mergeCell ref="B6:D6"/>
    <mergeCell ref="E6:J6"/>
    <mergeCell ref="K6:Q6"/>
    <mergeCell ref="R6:V6"/>
    <mergeCell ref="B8:C9"/>
    <mergeCell ref="D8:D10"/>
    <mergeCell ref="E8:E10"/>
    <mergeCell ref="F8:F10"/>
    <mergeCell ref="G8:V8"/>
    <mergeCell ref="B10:C10"/>
    <mergeCell ref="G10:I10"/>
    <mergeCell ref="K10:M10"/>
    <mergeCell ref="O10:Q10"/>
    <mergeCell ref="S10:U10"/>
    <mergeCell ref="B11:C11"/>
    <mergeCell ref="G11:I11"/>
    <mergeCell ref="K11:M11"/>
    <mergeCell ref="O11:Q11"/>
    <mergeCell ref="S11:U11"/>
    <mergeCell ref="B12:C12"/>
    <mergeCell ref="G12:I12"/>
    <mergeCell ref="K12:M12"/>
    <mergeCell ref="O12:Q12"/>
    <mergeCell ref="S12:U12"/>
    <mergeCell ref="B13:C13"/>
    <mergeCell ref="G13:I13"/>
    <mergeCell ref="K13:M13"/>
    <mergeCell ref="O13:Q13"/>
    <mergeCell ref="S13:U13"/>
    <mergeCell ref="B14:C14"/>
    <mergeCell ref="G14:I14"/>
    <mergeCell ref="K14:M14"/>
    <mergeCell ref="O14:Q14"/>
    <mergeCell ref="S14:U14"/>
    <mergeCell ref="B15:C15"/>
    <mergeCell ref="G15:I15"/>
    <mergeCell ref="K15:M15"/>
    <mergeCell ref="O15:Q15"/>
    <mergeCell ref="S15:U15"/>
    <mergeCell ref="B16:C16"/>
    <mergeCell ref="G16:I16"/>
    <mergeCell ref="K16:M16"/>
    <mergeCell ref="O16:Q16"/>
    <mergeCell ref="S16:U16"/>
    <mergeCell ref="B17:C17"/>
    <mergeCell ref="G17:I17"/>
    <mergeCell ref="K17:M17"/>
    <mergeCell ref="O17:Q17"/>
    <mergeCell ref="S17:U17"/>
    <mergeCell ref="B18:C18"/>
    <mergeCell ref="E18:F18"/>
    <mergeCell ref="G18:I18"/>
    <mergeCell ref="K18:M18"/>
    <mergeCell ref="O18:Q18"/>
    <mergeCell ref="S18:U18"/>
    <mergeCell ref="R19:R20"/>
    <mergeCell ref="S19:U20"/>
    <mergeCell ref="V19:V20"/>
    <mergeCell ref="B20:C20"/>
    <mergeCell ref="B21:C21"/>
    <mergeCell ref="G21:I21"/>
    <mergeCell ref="K21:M21"/>
    <mergeCell ref="O21:Q21"/>
    <mergeCell ref="S21:U21"/>
    <mergeCell ref="B19:C19"/>
    <mergeCell ref="D19:D20"/>
    <mergeCell ref="E19:E20"/>
    <mergeCell ref="F19:F20"/>
    <mergeCell ref="G19:I20"/>
    <mergeCell ref="J19:J20"/>
    <mergeCell ref="K19:M20"/>
    <mergeCell ref="N19:N20"/>
    <mergeCell ref="O19:Q20"/>
    <mergeCell ref="B22:C22"/>
    <mergeCell ref="G22:I22"/>
    <mergeCell ref="K22:M22"/>
    <mergeCell ref="O22:Q22"/>
    <mergeCell ref="S22:U22"/>
    <mergeCell ref="B23:C23"/>
    <mergeCell ref="G23:I23"/>
    <mergeCell ref="K23:M23"/>
    <mergeCell ref="O23:Q23"/>
    <mergeCell ref="S23:U23"/>
    <mergeCell ref="B24:C24"/>
    <mergeCell ref="G24:I24"/>
    <mergeCell ref="K24:M24"/>
    <mergeCell ref="O24:Q24"/>
    <mergeCell ref="S24:U24"/>
    <mergeCell ref="B25:C25"/>
    <mergeCell ref="E25:F25"/>
    <mergeCell ref="G25:I25"/>
    <mergeCell ref="K25:M25"/>
    <mergeCell ref="O25:Q25"/>
    <mergeCell ref="B27:C27"/>
    <mergeCell ref="E27:F27"/>
    <mergeCell ref="G27:I27"/>
    <mergeCell ref="K27:M27"/>
    <mergeCell ref="O27:Q27"/>
    <mergeCell ref="S27:U27"/>
    <mergeCell ref="S25:U25"/>
    <mergeCell ref="B26:C26"/>
    <mergeCell ref="G26:I26"/>
    <mergeCell ref="K26:M26"/>
    <mergeCell ref="O26:Q26"/>
    <mergeCell ref="S26:U26"/>
  </mergeCells>
  <pageMargins left="0.75" right="0.75" top="1" bottom="1" header="0.4921259845" footer="0.4921259845"/>
  <pageSetup paperSize="9" scale="91" orientation="landscape" r:id="rId1"/>
  <headerFooter alignWithMargins="0"/>
  <colBreaks count="1" manualBreakCount="1">
    <brk id="22" max="1048575"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955E-105D-4C60-AFF9-B32014B5437D}">
  <dimension ref="B1:H39"/>
  <sheetViews>
    <sheetView workbookViewId="0">
      <selection activeCell="B4" sqref="B4"/>
    </sheetView>
  </sheetViews>
  <sheetFormatPr defaultRowHeight="15"/>
  <cols>
    <col min="1" max="1" width="2.28515625" style="303" customWidth="1"/>
    <col min="2" max="2" width="57.42578125" style="303" bestFit="1" customWidth="1"/>
    <col min="3" max="3" width="14.28515625" style="303" bestFit="1" customWidth="1"/>
    <col min="4" max="4" width="11.42578125" style="303" bestFit="1" customWidth="1"/>
    <col min="5" max="5" width="12.85546875" style="303" bestFit="1" customWidth="1"/>
    <col min="6" max="6" width="14" style="303" bestFit="1" customWidth="1"/>
    <col min="7" max="7" width="14" style="303" customWidth="1"/>
    <col min="8" max="8" width="15.42578125" style="303" customWidth="1"/>
    <col min="9" max="16384" width="9.140625" style="303"/>
  </cols>
  <sheetData>
    <row r="1" spans="2:8">
      <c r="B1" s="303" t="s">
        <v>813</v>
      </c>
    </row>
    <row r="2" spans="2:8">
      <c r="B2" s="242" t="str">
        <f>INFO!B2</f>
        <v>Versio 24    2022_05_06</v>
      </c>
      <c r="H2" s="304" t="s">
        <v>785</v>
      </c>
    </row>
    <row r="3" spans="2:8">
      <c r="C3" s="303" t="s">
        <v>786</v>
      </c>
      <c r="H3" s="304" t="s">
        <v>787</v>
      </c>
    </row>
    <row r="4" spans="2:8">
      <c r="B4" s="305" t="s">
        <v>732</v>
      </c>
      <c r="C4" s="315">
        <f ca="1">NOW()</f>
        <v>44866.582428240741</v>
      </c>
      <c r="D4" s="315">
        <f ca="1">C4+365</f>
        <v>45231.582428240741</v>
      </c>
      <c r="E4" s="315">
        <f ca="1">D4+365</f>
        <v>45596.582428240741</v>
      </c>
      <c r="F4" s="315">
        <f ca="1">E4+365</f>
        <v>45961.582428240741</v>
      </c>
      <c r="G4" s="315">
        <f ca="1">F4+365</f>
        <v>46326.582428240741</v>
      </c>
      <c r="H4" s="315"/>
    </row>
    <row r="5" spans="2:8">
      <c r="C5" s="306"/>
      <c r="D5" s="306"/>
      <c r="E5" s="306"/>
      <c r="F5" s="306"/>
      <c r="G5" s="306"/>
      <c r="H5" s="306"/>
    </row>
    <row r="6" spans="2:8" ht="15.75" customHeight="1">
      <c r="C6" s="306"/>
      <c r="D6" s="306"/>
      <c r="E6" s="306"/>
      <c r="F6" s="306"/>
      <c r="G6" s="306"/>
      <c r="H6" s="306"/>
    </row>
    <row r="7" spans="2:8" ht="18">
      <c r="B7" s="307" t="s">
        <v>788</v>
      </c>
      <c r="C7" s="306"/>
      <c r="D7" s="306"/>
      <c r="E7" s="306"/>
      <c r="F7" s="306"/>
      <c r="G7" s="306"/>
      <c r="H7" s="306"/>
    </row>
    <row r="8" spans="2:8" ht="58.5" customHeight="1">
      <c r="B8" s="507" t="s">
        <v>780</v>
      </c>
      <c r="C8" s="507"/>
      <c r="D8" s="507"/>
      <c r="E8" s="507"/>
      <c r="F8" s="507"/>
      <c r="G8" s="507"/>
      <c r="H8" s="507"/>
    </row>
    <row r="9" spans="2:8">
      <c r="B9" s="308"/>
      <c r="C9" s="308"/>
      <c r="D9" s="308"/>
      <c r="E9" s="308"/>
      <c r="F9" s="308"/>
      <c r="G9" s="308"/>
      <c r="H9" s="308"/>
    </row>
    <row r="10" spans="2:8">
      <c r="C10" s="306"/>
      <c r="D10" s="306"/>
      <c r="E10" s="306"/>
      <c r="F10" s="306"/>
      <c r="G10" s="306"/>
      <c r="H10" s="306"/>
    </row>
    <row r="11" spans="2:8">
      <c r="B11" s="309" t="s">
        <v>789</v>
      </c>
      <c r="C11" s="306"/>
      <c r="D11" s="306"/>
      <c r="E11" s="306"/>
      <c r="F11" s="306"/>
      <c r="G11" s="306"/>
      <c r="H11" s="306"/>
    </row>
    <row r="12" spans="2:8">
      <c r="B12" s="304" t="s">
        <v>790</v>
      </c>
      <c r="C12" s="310"/>
      <c r="D12" s="310"/>
      <c r="E12" s="310"/>
      <c r="F12" s="311"/>
      <c r="G12" s="311"/>
      <c r="H12" s="311"/>
    </row>
    <row r="13" spans="2:8">
      <c r="B13" s="304" t="s">
        <v>791</v>
      </c>
      <c r="C13" s="310"/>
      <c r="D13" s="310"/>
      <c r="E13" s="310"/>
      <c r="F13" s="311"/>
      <c r="G13" s="311"/>
      <c r="H13" s="311"/>
    </row>
    <row r="14" spans="2:8">
      <c r="C14" s="306"/>
      <c r="D14" s="306"/>
      <c r="E14" s="306"/>
      <c r="F14" s="306"/>
      <c r="G14" s="306"/>
      <c r="H14" s="306"/>
    </row>
    <row r="15" spans="2:8">
      <c r="B15" s="309" t="s">
        <v>792</v>
      </c>
      <c r="C15" s="306"/>
      <c r="D15" s="306"/>
      <c r="E15" s="306"/>
      <c r="F15" s="306" t="s">
        <v>793</v>
      </c>
      <c r="G15" s="306"/>
      <c r="H15" s="306"/>
    </row>
    <row r="16" spans="2:8">
      <c r="B16" s="304" t="s">
        <v>794</v>
      </c>
      <c r="C16" s="310" t="s">
        <v>57</v>
      </c>
      <c r="D16" s="310" t="s">
        <v>57</v>
      </c>
      <c r="E16" s="310" t="s">
        <v>57</v>
      </c>
      <c r="F16" s="311"/>
      <c r="G16" s="311"/>
      <c r="H16" s="311"/>
    </row>
    <row r="17" spans="2:8">
      <c r="B17" s="312" t="s">
        <v>795</v>
      </c>
      <c r="C17" s="310"/>
      <c r="D17" s="310"/>
      <c r="E17" s="310"/>
      <c r="F17" s="311"/>
      <c r="G17" s="311"/>
      <c r="H17" s="311"/>
    </row>
    <row r="18" spans="2:8">
      <c r="B18" s="312" t="s">
        <v>796</v>
      </c>
      <c r="C18" s="310"/>
      <c r="D18" s="310"/>
      <c r="E18" s="310"/>
      <c r="F18" s="311"/>
      <c r="G18" s="311"/>
      <c r="H18" s="311"/>
    </row>
    <row r="19" spans="2:8">
      <c r="B19" s="312" t="s">
        <v>797</v>
      </c>
      <c r="C19" s="310"/>
      <c r="D19" s="310"/>
      <c r="E19" s="310"/>
      <c r="F19" s="311"/>
      <c r="G19" s="311"/>
      <c r="H19" s="311"/>
    </row>
    <row r="20" spans="2:8">
      <c r="B20" s="312" t="s">
        <v>798</v>
      </c>
      <c r="C20" s="310"/>
      <c r="D20" s="310"/>
      <c r="E20" s="310"/>
      <c r="F20" s="311"/>
      <c r="G20" s="311"/>
      <c r="H20" s="311"/>
    </row>
    <row r="21" spans="2:8">
      <c r="B21" s="312"/>
      <c r="C21" s="312"/>
      <c r="D21" s="312"/>
      <c r="E21" s="312"/>
      <c r="F21" s="312"/>
      <c r="G21" s="312"/>
      <c r="H21" s="312"/>
    </row>
    <row r="22" spans="2:8">
      <c r="B22" s="312" t="s">
        <v>799</v>
      </c>
      <c r="C22" s="310"/>
      <c r="D22" s="310"/>
      <c r="E22" s="310"/>
      <c r="F22" s="311"/>
      <c r="G22" s="311"/>
      <c r="H22" s="311"/>
    </row>
    <row r="23" spans="2:8">
      <c r="B23" s="313" t="s">
        <v>795</v>
      </c>
      <c r="C23" s="310"/>
      <c r="D23" s="310"/>
      <c r="E23" s="310"/>
      <c r="F23" s="311"/>
      <c r="G23" s="311"/>
      <c r="H23" s="311"/>
    </row>
    <row r="24" spans="2:8">
      <c r="B24" s="313" t="s">
        <v>796</v>
      </c>
      <c r="C24" s="310"/>
      <c r="D24" s="310"/>
      <c r="E24" s="310"/>
      <c r="F24" s="311"/>
      <c r="G24" s="311"/>
      <c r="H24" s="311"/>
    </row>
    <row r="25" spans="2:8">
      <c r="B25" s="313" t="s">
        <v>797</v>
      </c>
      <c r="C25" s="310"/>
      <c r="D25" s="310"/>
      <c r="E25" s="310"/>
      <c r="F25" s="311"/>
      <c r="G25" s="311"/>
      <c r="H25" s="311"/>
    </row>
    <row r="26" spans="2:8">
      <c r="B26" s="313" t="s">
        <v>798</v>
      </c>
      <c r="C26" s="310"/>
      <c r="D26" s="310"/>
      <c r="E26" s="310"/>
      <c r="F26" s="311"/>
      <c r="G26" s="311"/>
      <c r="H26" s="311"/>
    </row>
    <row r="27" spans="2:8">
      <c r="B27" s="312"/>
      <c r="C27" s="312"/>
      <c r="D27" s="312"/>
      <c r="E27" s="312"/>
      <c r="F27" s="312"/>
      <c r="G27" s="312"/>
      <c r="H27" s="312"/>
    </row>
    <row r="28" spans="2:8">
      <c r="B28" s="304" t="s">
        <v>791</v>
      </c>
      <c r="C28" s="310"/>
      <c r="D28" s="310"/>
      <c r="E28" s="310"/>
      <c r="F28" s="311"/>
      <c r="G28" s="311"/>
      <c r="H28" s="311"/>
    </row>
    <row r="29" spans="2:8">
      <c r="C29" s="306"/>
      <c r="D29" s="306"/>
      <c r="E29" s="306"/>
      <c r="F29" s="306"/>
      <c r="G29" s="306"/>
      <c r="H29" s="306"/>
    </row>
    <row r="30" spans="2:8">
      <c r="B30" s="314" t="s">
        <v>800</v>
      </c>
      <c r="C30" s="306"/>
      <c r="D30" s="306"/>
      <c r="E30" s="306"/>
      <c r="F30" s="306"/>
      <c r="G30" s="306"/>
      <c r="H30" s="306"/>
    </row>
    <row r="31" spans="2:8">
      <c r="B31" s="304" t="s">
        <v>790</v>
      </c>
      <c r="C31" s="310"/>
      <c r="D31" s="310"/>
      <c r="E31" s="310"/>
      <c r="F31" s="311"/>
      <c r="G31" s="311"/>
      <c r="H31" s="311"/>
    </row>
    <row r="32" spans="2:8">
      <c r="B32" s="312" t="s">
        <v>799</v>
      </c>
      <c r="C32" s="310"/>
      <c r="D32" s="310"/>
      <c r="E32" s="310"/>
      <c r="F32" s="311"/>
      <c r="G32" s="311"/>
      <c r="H32" s="311"/>
    </row>
    <row r="33" spans="2:8">
      <c r="B33" s="304" t="s">
        <v>791</v>
      </c>
      <c r="C33" s="310"/>
      <c r="D33" s="310"/>
      <c r="E33" s="310"/>
      <c r="F33" s="311"/>
      <c r="G33" s="311"/>
      <c r="H33" s="311"/>
    </row>
    <row r="34" spans="2:8">
      <c r="C34" s="306"/>
      <c r="D34" s="306"/>
      <c r="E34" s="306"/>
      <c r="F34" s="306"/>
      <c r="G34" s="306"/>
      <c r="H34" s="306"/>
    </row>
    <row r="35" spans="2:8">
      <c r="C35" s="306"/>
      <c r="D35" s="306"/>
      <c r="E35" s="306"/>
      <c r="F35" s="306"/>
      <c r="G35" s="306"/>
      <c r="H35" s="306"/>
    </row>
    <row r="36" spans="2:8">
      <c r="C36" s="306"/>
      <c r="D36" s="306"/>
      <c r="E36" s="306"/>
      <c r="F36" s="306"/>
      <c r="G36" s="306"/>
      <c r="H36" s="306"/>
    </row>
    <row r="37" spans="2:8">
      <c r="B37" s="303" t="s">
        <v>801</v>
      </c>
    </row>
    <row r="39" spans="2:8">
      <c r="B39" s="303" t="s">
        <v>802</v>
      </c>
    </row>
  </sheetData>
  <mergeCells count="1">
    <mergeCell ref="B8:H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72"/>
  <sheetViews>
    <sheetView workbookViewId="0">
      <selection activeCell="B4" sqref="B4"/>
    </sheetView>
  </sheetViews>
  <sheetFormatPr defaultRowHeight="15" outlineLevelCol="1"/>
  <cols>
    <col min="1" max="1" width="2.5703125" style="196" customWidth="1"/>
    <col min="2" max="2" width="72.28515625" style="196" customWidth="1"/>
    <col min="3" max="3" width="5.7109375" style="196" customWidth="1"/>
    <col min="4" max="4" width="5.42578125" style="196" customWidth="1"/>
    <col min="5" max="5" width="15.28515625" style="196" customWidth="1"/>
    <col min="6" max="6" width="2.85546875" style="196" bestFit="1" customWidth="1"/>
    <col min="7" max="7" width="12" style="196" customWidth="1"/>
    <col min="8" max="8" width="5.5703125" style="196" hidden="1" customWidth="1" outlineLevel="1"/>
    <col min="9" max="9" width="5.140625" style="196" hidden="1" customWidth="1" outlineLevel="1"/>
    <col min="10" max="10" width="12.140625" style="196" hidden="1" customWidth="1" outlineLevel="1"/>
    <col min="11" max="11" width="2.85546875" style="196" hidden="1" customWidth="1" outlineLevel="1"/>
    <col min="12" max="12" width="11.7109375" style="196" hidden="1" customWidth="1" outlineLevel="1"/>
    <col min="13" max="13" width="6.28515625" style="196" hidden="1" customWidth="1" outlineLevel="1"/>
    <col min="14" max="14" width="4.85546875" style="196" hidden="1" customWidth="1" outlineLevel="1"/>
    <col min="15" max="15" width="12.140625" style="196" hidden="1" customWidth="1" outlineLevel="1"/>
    <col min="16" max="16" width="2.85546875" style="196" hidden="1" customWidth="1" outlineLevel="1"/>
    <col min="17" max="18" width="9.140625" style="196" hidden="1" customWidth="1" outlineLevel="1"/>
    <col min="19" max="19" width="9.140625" style="196" collapsed="1"/>
    <col min="20" max="16384" width="9.140625" style="196"/>
  </cols>
  <sheetData>
    <row r="1" spans="2:16" ht="21">
      <c r="B1" s="227" t="s">
        <v>648</v>
      </c>
    </row>
    <row r="2" spans="2:16" ht="21">
      <c r="B2" s="227" t="s">
        <v>649</v>
      </c>
    </row>
    <row r="3" spans="2:16" ht="21">
      <c r="B3" s="227" t="s">
        <v>650</v>
      </c>
    </row>
    <row r="4" spans="2:16">
      <c r="B4" s="234" t="str">
        <f>INFO!B2</f>
        <v>Versio 24    2022_05_06</v>
      </c>
      <c r="C4" s="211"/>
    </row>
    <row r="5" spans="2:16" ht="18.75">
      <c r="B5" s="218"/>
      <c r="C5" s="508" t="s">
        <v>594</v>
      </c>
      <c r="D5" s="508"/>
      <c r="E5" s="508"/>
      <c r="F5" s="508"/>
      <c r="G5" s="218"/>
      <c r="H5" s="508" t="s">
        <v>594</v>
      </c>
      <c r="I5" s="508"/>
      <c r="J5" s="508"/>
      <c r="K5" s="508"/>
      <c r="L5" s="218"/>
      <c r="M5" s="508" t="s">
        <v>595</v>
      </c>
      <c r="N5" s="508"/>
      <c r="O5" s="508"/>
      <c r="P5" s="508"/>
    </row>
    <row r="7" spans="2:16" ht="15.75">
      <c r="B7" s="218" t="s">
        <v>632</v>
      </c>
      <c r="C7" s="218"/>
      <c r="D7" s="219"/>
      <c r="E7" s="509">
        <v>296900</v>
      </c>
      <c r="F7" s="511" t="s">
        <v>545</v>
      </c>
      <c r="G7" s="218"/>
      <c r="H7" s="218"/>
      <c r="I7" s="219"/>
      <c r="J7" s="510">
        <f>E7</f>
        <v>296900</v>
      </c>
      <c r="K7" s="511" t="s">
        <v>545</v>
      </c>
      <c r="L7" s="218"/>
      <c r="M7" s="218"/>
      <c r="N7" s="219"/>
      <c r="O7" s="510">
        <f>E7</f>
        <v>296900</v>
      </c>
      <c r="P7" s="513" t="s">
        <v>545</v>
      </c>
    </row>
    <row r="8" spans="2:16" ht="15.75">
      <c r="B8" s="218" t="s">
        <v>651</v>
      </c>
      <c r="C8" s="218"/>
      <c r="D8" s="219"/>
      <c r="E8" s="509"/>
      <c r="F8" s="511"/>
      <c r="G8" s="218"/>
      <c r="H8" s="218"/>
      <c r="I8" s="219"/>
      <c r="J8" s="510"/>
      <c r="K8" s="511"/>
      <c r="L8" s="218"/>
      <c r="M8" s="218"/>
      <c r="N8" s="219"/>
      <c r="O8" s="510"/>
      <c r="P8" s="513"/>
    </row>
    <row r="9" spans="2:16" ht="15.75">
      <c r="B9" s="218" t="s">
        <v>652</v>
      </c>
      <c r="C9" s="218"/>
      <c r="D9" s="219"/>
      <c r="E9" s="509"/>
      <c r="F9" s="511"/>
      <c r="G9" s="218"/>
      <c r="H9" s="218"/>
      <c r="I9" s="219"/>
      <c r="J9" s="510"/>
      <c r="K9" s="511"/>
      <c r="L9" s="218"/>
      <c r="M9" s="218"/>
      <c r="N9" s="219"/>
      <c r="O9" s="510"/>
      <c r="P9" s="513"/>
    </row>
    <row r="10" spans="2:16" ht="15.75">
      <c r="B10" s="218"/>
      <c r="C10" s="218"/>
      <c r="D10" s="219"/>
      <c r="E10" s="219"/>
      <c r="F10" s="218"/>
      <c r="G10" s="218"/>
      <c r="H10" s="218"/>
      <c r="I10" s="219"/>
      <c r="J10" s="220"/>
      <c r="K10" s="218"/>
      <c r="L10" s="218"/>
      <c r="M10" s="218"/>
      <c r="N10" s="219"/>
      <c r="O10" s="220"/>
    </row>
    <row r="11" spans="2:16" ht="15.75">
      <c r="B11" s="218" t="s">
        <v>633</v>
      </c>
      <c r="C11" s="512">
        <v>0.5</v>
      </c>
      <c r="D11" s="221"/>
      <c r="E11" s="510">
        <f>C11*E7</f>
        <v>148450</v>
      </c>
      <c r="F11" s="511" t="s">
        <v>546</v>
      </c>
      <c r="G11" s="218"/>
      <c r="H11" s="512">
        <v>0.7</v>
      </c>
      <c r="I11" s="221"/>
      <c r="J11" s="510">
        <f>H11*J7</f>
        <v>207830</v>
      </c>
      <c r="K11" s="511" t="s">
        <v>546</v>
      </c>
      <c r="L11" s="218"/>
      <c r="M11" s="512">
        <v>0.5</v>
      </c>
      <c r="N11" s="221"/>
      <c r="O11" s="510">
        <f>M11*O7</f>
        <v>148450</v>
      </c>
      <c r="P11" s="513" t="s">
        <v>546</v>
      </c>
    </row>
    <row r="12" spans="2:16" ht="15.75">
      <c r="B12" s="218" t="s">
        <v>634</v>
      </c>
      <c r="C12" s="512"/>
      <c r="D12" s="221"/>
      <c r="E12" s="510"/>
      <c r="F12" s="511"/>
      <c r="G12" s="218"/>
      <c r="H12" s="512"/>
      <c r="I12" s="221"/>
      <c r="J12" s="510"/>
      <c r="K12" s="511"/>
      <c r="L12" s="218"/>
      <c r="M12" s="512"/>
      <c r="N12" s="221"/>
      <c r="O12" s="510"/>
      <c r="P12" s="513"/>
    </row>
    <row r="13" spans="2:16" ht="15.75">
      <c r="B13" s="218" t="s">
        <v>635</v>
      </c>
      <c r="C13" s="512"/>
      <c r="D13" s="221"/>
      <c r="E13" s="510"/>
      <c r="F13" s="511"/>
      <c r="G13" s="218"/>
      <c r="H13" s="512"/>
      <c r="I13" s="221"/>
      <c r="J13" s="510"/>
      <c r="K13" s="511"/>
      <c r="L13" s="218"/>
      <c r="M13" s="512"/>
      <c r="N13" s="221"/>
      <c r="O13" s="510"/>
      <c r="P13" s="513"/>
    </row>
    <row r="14" spans="2:16" ht="15.75">
      <c r="B14" s="218"/>
      <c r="C14" s="222"/>
      <c r="D14" s="221"/>
      <c r="E14" s="220"/>
      <c r="F14" s="218"/>
      <c r="G14" s="218"/>
      <c r="H14" s="222"/>
      <c r="I14" s="221"/>
      <c r="J14" s="220"/>
      <c r="K14" s="218"/>
      <c r="L14" s="218"/>
      <c r="M14" s="222"/>
      <c r="N14" s="221"/>
      <c r="O14" s="220"/>
    </row>
    <row r="15" spans="2:16" ht="15.75">
      <c r="B15" s="218" t="s">
        <v>636</v>
      </c>
      <c r="C15" s="514">
        <f>1-C11</f>
        <v>0.5</v>
      </c>
      <c r="D15" s="515" t="s">
        <v>547</v>
      </c>
      <c r="E15" s="510">
        <f>E7*C15</f>
        <v>148450</v>
      </c>
      <c r="F15" s="218"/>
      <c r="G15" s="218"/>
      <c r="H15" s="514">
        <f>1-H11</f>
        <v>0.30000000000000004</v>
      </c>
      <c r="I15" s="515" t="s">
        <v>547</v>
      </c>
      <c r="J15" s="510">
        <f>J7*H15</f>
        <v>89070.000000000015</v>
      </c>
      <c r="K15" s="218"/>
      <c r="L15" s="218"/>
      <c r="M15" s="514">
        <f>1-M11</f>
        <v>0.5</v>
      </c>
      <c r="N15" s="515" t="s">
        <v>547</v>
      </c>
      <c r="O15" s="510">
        <f>O7*M15</f>
        <v>148450</v>
      </c>
    </row>
    <row r="16" spans="2:16" ht="15.75">
      <c r="B16" s="218" t="s">
        <v>637</v>
      </c>
      <c r="C16" s="514"/>
      <c r="D16" s="515"/>
      <c r="E16" s="510"/>
      <c r="F16" s="218"/>
      <c r="G16" s="218"/>
      <c r="H16" s="514"/>
      <c r="I16" s="515"/>
      <c r="J16" s="510"/>
      <c r="K16" s="218"/>
      <c r="L16" s="218"/>
      <c r="M16" s="514"/>
      <c r="N16" s="515"/>
      <c r="O16" s="510"/>
    </row>
    <row r="17" spans="2:16" ht="15.75">
      <c r="B17" s="218" t="s">
        <v>638</v>
      </c>
      <c r="C17" s="514"/>
      <c r="D17" s="515"/>
      <c r="E17" s="510"/>
      <c r="F17" s="218"/>
      <c r="G17" s="218"/>
      <c r="H17" s="514"/>
      <c r="I17" s="515"/>
      <c r="J17" s="510"/>
      <c r="K17" s="218"/>
      <c r="L17" s="218"/>
      <c r="M17" s="514"/>
      <c r="N17" s="515"/>
      <c r="O17" s="510"/>
    </row>
    <row r="18" spans="2:16" ht="15.75">
      <c r="B18" s="218"/>
      <c r="C18" s="223"/>
      <c r="D18" s="224"/>
      <c r="E18" s="220"/>
      <c r="F18" s="218"/>
      <c r="G18" s="218"/>
      <c r="H18" s="223"/>
      <c r="I18" s="224"/>
      <c r="J18" s="220"/>
      <c r="K18" s="218"/>
      <c r="L18" s="218"/>
      <c r="M18" s="223"/>
      <c r="N18" s="224"/>
      <c r="O18" s="220"/>
    </row>
    <row r="19" spans="2:16" ht="15.75">
      <c r="B19" s="225" t="s">
        <v>641</v>
      </c>
      <c r="C19" s="516">
        <v>0.2</v>
      </c>
      <c r="D19" s="515" t="s">
        <v>548</v>
      </c>
      <c r="E19" s="510">
        <f>C19*E11</f>
        <v>29690</v>
      </c>
      <c r="F19" s="218"/>
      <c r="G19" s="218"/>
      <c r="H19" s="516">
        <v>0.2</v>
      </c>
      <c r="I19" s="515" t="s">
        <v>548</v>
      </c>
      <c r="J19" s="510">
        <f>H19*J11</f>
        <v>41566</v>
      </c>
      <c r="K19" s="218"/>
      <c r="L19" s="218"/>
      <c r="M19" s="520">
        <v>0.1</v>
      </c>
      <c r="N19" s="515" t="s">
        <v>548</v>
      </c>
      <c r="O19" s="510">
        <f>M19*O11</f>
        <v>14845</v>
      </c>
    </row>
    <row r="20" spans="2:16" ht="15.75">
      <c r="B20" s="225" t="s">
        <v>640</v>
      </c>
      <c r="C20" s="516"/>
      <c r="D20" s="515"/>
      <c r="E20" s="510"/>
      <c r="F20" s="218"/>
      <c r="G20" s="218"/>
      <c r="H20" s="516"/>
      <c r="I20" s="515"/>
      <c r="J20" s="510"/>
      <c r="K20" s="218"/>
      <c r="L20" s="218"/>
      <c r="M20" s="520"/>
      <c r="N20" s="515"/>
      <c r="O20" s="510"/>
    </row>
    <row r="21" spans="2:16" ht="15.75">
      <c r="B21" s="225" t="s">
        <v>639</v>
      </c>
      <c r="C21" s="516"/>
      <c r="D21" s="515"/>
      <c r="E21" s="510"/>
      <c r="F21" s="218"/>
      <c r="G21" s="218"/>
      <c r="H21" s="516"/>
      <c r="I21" s="515"/>
      <c r="J21" s="510"/>
      <c r="K21" s="218"/>
      <c r="L21" s="218"/>
      <c r="M21" s="520"/>
      <c r="N21" s="515"/>
      <c r="O21" s="510"/>
    </row>
    <row r="22" spans="2:16" ht="15.75">
      <c r="B22" s="225"/>
      <c r="C22" s="223"/>
      <c r="D22" s="224"/>
      <c r="E22" s="220"/>
      <c r="F22" s="218"/>
      <c r="G22" s="218"/>
      <c r="H22" s="223"/>
      <c r="I22" s="224"/>
      <c r="J22" s="220"/>
      <c r="K22" s="218"/>
      <c r="L22" s="218"/>
      <c r="M22" s="218"/>
      <c r="N22" s="224"/>
      <c r="O22" s="220"/>
    </row>
    <row r="23" spans="2:16" ht="15.75">
      <c r="B23" s="228" t="s">
        <v>642</v>
      </c>
      <c r="C23" s="195"/>
      <c r="D23" s="195"/>
      <c r="E23" s="517">
        <f>SUM(E15:E19)</f>
        <v>178140</v>
      </c>
      <c r="F23" s="195"/>
      <c r="G23" s="195"/>
      <c r="H23" s="195"/>
      <c r="I23" s="195"/>
      <c r="J23" s="517">
        <f>SUM(J15:J19)</f>
        <v>130636.00000000001</v>
      </c>
      <c r="K23" s="195"/>
      <c r="L23" s="195"/>
      <c r="M23" s="195"/>
      <c r="N23" s="195"/>
      <c r="O23" s="517">
        <f>SUM(O15:O19)</f>
        <v>163295</v>
      </c>
    </row>
    <row r="24" spans="2:16" ht="15.75">
      <c r="B24" s="226" t="s">
        <v>643</v>
      </c>
      <c r="C24" s="195"/>
      <c r="D24" s="195"/>
      <c r="E24" s="518"/>
      <c r="F24" s="195"/>
      <c r="G24" s="195"/>
      <c r="H24" s="195"/>
      <c r="I24" s="195"/>
      <c r="J24" s="518"/>
      <c r="K24" s="195"/>
      <c r="L24" s="195"/>
      <c r="M24" s="195"/>
      <c r="N24" s="195"/>
      <c r="O24" s="518"/>
    </row>
    <row r="25" spans="2:16" ht="16.5" thickBot="1">
      <c r="B25" s="229" t="s">
        <v>644</v>
      </c>
      <c r="C25" s="195"/>
      <c r="D25" s="195"/>
      <c r="E25" s="519"/>
      <c r="F25" s="195"/>
      <c r="G25" s="195"/>
      <c r="H25" s="195"/>
      <c r="I25" s="195"/>
      <c r="J25" s="519"/>
      <c r="K25" s="195"/>
      <c r="L25" s="195"/>
      <c r="M25" s="195"/>
      <c r="N25" s="195"/>
      <c r="O25" s="519"/>
    </row>
    <row r="26" spans="2:16" ht="15.75">
      <c r="B26" s="218"/>
      <c r="C26" s="218"/>
      <c r="D26" s="218"/>
      <c r="E26" s="220"/>
      <c r="F26" s="218"/>
      <c r="G26" s="218"/>
      <c r="H26" s="218"/>
      <c r="I26" s="218"/>
      <c r="J26" s="218"/>
      <c r="K26" s="218"/>
      <c r="L26" s="218"/>
      <c r="M26" s="218"/>
      <c r="N26" s="218"/>
      <c r="O26" s="218"/>
    </row>
    <row r="27" spans="2:16" ht="15.75">
      <c r="B27" s="225" t="s">
        <v>645</v>
      </c>
      <c r="C27" s="218"/>
      <c r="D27" s="218"/>
      <c r="E27" s="509">
        <v>50000</v>
      </c>
      <c r="F27" s="218"/>
      <c r="G27" s="218"/>
      <c r="H27" s="218"/>
      <c r="I27" s="218"/>
      <c r="J27" s="510">
        <f>E27</f>
        <v>50000</v>
      </c>
      <c r="K27" s="218"/>
      <c r="L27" s="218"/>
      <c r="M27" s="218"/>
      <c r="N27" s="218"/>
      <c r="O27" s="510">
        <f>E27</f>
        <v>50000</v>
      </c>
    </row>
    <row r="28" spans="2:16" ht="15.75">
      <c r="B28" s="225" t="s">
        <v>646</v>
      </c>
      <c r="C28" s="218"/>
      <c r="D28" s="218"/>
      <c r="E28" s="509"/>
      <c r="F28" s="218"/>
      <c r="G28" s="218"/>
      <c r="H28" s="218"/>
      <c r="I28" s="218"/>
      <c r="J28" s="510"/>
      <c r="K28" s="218"/>
      <c r="L28" s="218"/>
      <c r="M28" s="218"/>
      <c r="N28" s="218"/>
      <c r="O28" s="510"/>
    </row>
    <row r="29" spans="2:16" ht="15.75">
      <c r="B29" s="225" t="s">
        <v>647</v>
      </c>
      <c r="C29" s="218"/>
      <c r="D29" s="218"/>
      <c r="E29" s="509"/>
      <c r="F29" s="218"/>
      <c r="G29" s="218"/>
      <c r="H29" s="218"/>
      <c r="I29" s="218"/>
      <c r="J29" s="510"/>
      <c r="K29" s="218"/>
      <c r="L29" s="218"/>
      <c r="M29" s="218"/>
      <c r="N29" s="218"/>
      <c r="O29" s="510"/>
    </row>
    <row r="30" spans="2:16" ht="15.75">
      <c r="B30" s="218"/>
      <c r="C30" s="218"/>
      <c r="D30" s="218"/>
      <c r="E30" s="220"/>
      <c r="F30" s="218"/>
      <c r="G30" s="218"/>
      <c r="H30" s="218"/>
      <c r="I30" s="218"/>
      <c r="J30" s="218"/>
      <c r="K30" s="218"/>
      <c r="L30" s="218"/>
      <c r="M30" s="218"/>
      <c r="N30" s="218"/>
      <c r="O30" s="218"/>
    </row>
    <row r="31" spans="2:16" ht="18.75">
      <c r="B31" s="232" t="s">
        <v>653</v>
      </c>
      <c r="C31" s="233"/>
      <c r="D31" s="195"/>
      <c r="E31" s="517">
        <f>E23+E27</f>
        <v>228140</v>
      </c>
      <c r="F31" s="195"/>
      <c r="G31" s="195"/>
      <c r="H31" s="195"/>
      <c r="I31" s="195"/>
      <c r="J31" s="517">
        <f>J23+J27</f>
        <v>180636</v>
      </c>
      <c r="K31" s="195"/>
      <c r="L31" s="195"/>
      <c r="M31" s="195"/>
      <c r="N31" s="195"/>
      <c r="O31" s="517">
        <f>O23+O27</f>
        <v>213295</v>
      </c>
      <c r="P31" s="212"/>
    </row>
    <row r="32" spans="2:16" ht="15.75">
      <c r="B32" s="231" t="s">
        <v>654</v>
      </c>
      <c r="E32" s="518"/>
      <c r="J32" s="518"/>
      <c r="O32" s="518"/>
    </row>
    <row r="33" spans="2:15" ht="16.5" thickBot="1">
      <c r="B33" s="230" t="s">
        <v>655</v>
      </c>
      <c r="E33" s="521"/>
      <c r="J33" s="521"/>
      <c r="O33" s="521"/>
    </row>
    <row r="34" spans="2:15" ht="15.75" thickTop="1">
      <c r="E34" s="197"/>
    </row>
    <row r="35" spans="2:15">
      <c r="E35" s="197"/>
    </row>
    <row r="36" spans="2:15">
      <c r="E36" s="197"/>
    </row>
    <row r="37" spans="2:15">
      <c r="B37" s="196" t="s">
        <v>549</v>
      </c>
      <c r="E37" s="197"/>
      <c r="J37" s="196" t="s">
        <v>610</v>
      </c>
    </row>
    <row r="38" spans="2:15">
      <c r="B38" s="199" t="s">
        <v>550</v>
      </c>
      <c r="J38" s="211" t="s">
        <v>623</v>
      </c>
    </row>
    <row r="39" spans="2:15">
      <c r="B39" s="199" t="s">
        <v>551</v>
      </c>
      <c r="J39" s="196" t="s">
        <v>611</v>
      </c>
    </row>
    <row r="40" spans="2:15">
      <c r="B40" s="199" t="s">
        <v>552</v>
      </c>
      <c r="J40" s="196" t="s">
        <v>612</v>
      </c>
    </row>
    <row r="41" spans="2:15">
      <c r="B41" s="199" t="s">
        <v>553</v>
      </c>
      <c r="J41" s="196" t="s">
        <v>613</v>
      </c>
    </row>
    <row r="42" spans="2:15">
      <c r="B42" s="199" t="s">
        <v>554</v>
      </c>
      <c r="J42" s="196" t="s">
        <v>614</v>
      </c>
    </row>
    <row r="43" spans="2:15">
      <c r="B43" s="199" t="s">
        <v>555</v>
      </c>
      <c r="J43" s="196" t="s">
        <v>615</v>
      </c>
    </row>
    <row r="44" spans="2:15">
      <c r="B44" s="198"/>
    </row>
    <row r="45" spans="2:15">
      <c r="B45" s="198"/>
    </row>
    <row r="46" spans="2:15">
      <c r="B46" s="196" t="s">
        <v>556</v>
      </c>
      <c r="J46" s="196" t="s">
        <v>616</v>
      </c>
    </row>
    <row r="47" spans="2:15">
      <c r="B47" s="196" t="s">
        <v>550</v>
      </c>
      <c r="J47" s="211" t="s">
        <v>623</v>
      </c>
    </row>
    <row r="48" spans="2:15">
      <c r="B48" s="196" t="s">
        <v>557</v>
      </c>
      <c r="J48" s="196" t="s">
        <v>617</v>
      </c>
    </row>
    <row r="49" spans="2:10">
      <c r="B49" s="196" t="s">
        <v>558</v>
      </c>
      <c r="J49" s="196" t="s">
        <v>618</v>
      </c>
    </row>
    <row r="50" spans="2:10">
      <c r="B50" s="196" t="s">
        <v>559</v>
      </c>
      <c r="J50" s="196" t="s">
        <v>619</v>
      </c>
    </row>
    <row r="51" spans="2:10">
      <c r="B51" s="196" t="s">
        <v>560</v>
      </c>
      <c r="J51" s="196" t="s">
        <v>620</v>
      </c>
    </row>
    <row r="52" spans="2:10">
      <c r="B52" s="196" t="s">
        <v>561</v>
      </c>
      <c r="J52" s="196" t="s">
        <v>621</v>
      </c>
    </row>
    <row r="53" spans="2:10">
      <c r="B53" s="196" t="s">
        <v>562</v>
      </c>
      <c r="J53" s="196" t="s">
        <v>622</v>
      </c>
    </row>
    <row r="56" spans="2:10">
      <c r="B56" s="211" t="s">
        <v>596</v>
      </c>
    </row>
    <row r="57" spans="2:10">
      <c r="B57" s="213" t="s">
        <v>597</v>
      </c>
    </row>
    <row r="58" spans="2:10">
      <c r="B58" s="213" t="s">
        <v>599</v>
      </c>
    </row>
    <row r="59" spans="2:10">
      <c r="B59" s="213" t="s">
        <v>598</v>
      </c>
    </row>
    <row r="60" spans="2:10">
      <c r="B60" s="213" t="s">
        <v>608</v>
      </c>
    </row>
    <row r="61" spans="2:10">
      <c r="B61" s="213" t="s">
        <v>609</v>
      </c>
    </row>
    <row r="62" spans="2:10">
      <c r="B62" s="213" t="s">
        <v>600</v>
      </c>
    </row>
    <row r="63" spans="2:10">
      <c r="B63" s="214"/>
    </row>
    <row r="64" spans="2:10">
      <c r="B64" s="198"/>
    </row>
    <row r="65" spans="2:2">
      <c r="B65" s="211" t="s">
        <v>601</v>
      </c>
    </row>
    <row r="66" spans="2:2">
      <c r="B66" s="211" t="s">
        <v>597</v>
      </c>
    </row>
    <row r="67" spans="2:2">
      <c r="B67" s="211" t="s">
        <v>602</v>
      </c>
    </row>
    <row r="68" spans="2:2">
      <c r="B68" s="211" t="s">
        <v>603</v>
      </c>
    </row>
    <row r="69" spans="2:2">
      <c r="B69" s="211" t="s">
        <v>604</v>
      </c>
    </row>
    <row r="70" spans="2:2">
      <c r="B70" s="211" t="s">
        <v>605</v>
      </c>
    </row>
    <row r="71" spans="2:2">
      <c r="B71" s="211" t="s">
        <v>606</v>
      </c>
    </row>
    <row r="72" spans="2:2">
      <c r="B72" s="211" t="s">
        <v>607</v>
      </c>
    </row>
  </sheetData>
  <mergeCells count="45">
    <mergeCell ref="E31:E33"/>
    <mergeCell ref="J31:J33"/>
    <mergeCell ref="O31:O33"/>
    <mergeCell ref="E27:E29"/>
    <mergeCell ref="J27:J29"/>
    <mergeCell ref="O27:O29"/>
    <mergeCell ref="E23:E25"/>
    <mergeCell ref="J23:J25"/>
    <mergeCell ref="O23:O25"/>
    <mergeCell ref="J15:J17"/>
    <mergeCell ref="M15:M17"/>
    <mergeCell ref="N15:N17"/>
    <mergeCell ref="O15:O17"/>
    <mergeCell ref="J19:J21"/>
    <mergeCell ref="M19:M21"/>
    <mergeCell ref="N19:N21"/>
    <mergeCell ref="O19:O21"/>
    <mergeCell ref="C19:C21"/>
    <mergeCell ref="D19:D21"/>
    <mergeCell ref="E19:E21"/>
    <mergeCell ref="H19:H21"/>
    <mergeCell ref="I19:I21"/>
    <mergeCell ref="C15:C17"/>
    <mergeCell ref="D15:D17"/>
    <mergeCell ref="E15:E17"/>
    <mergeCell ref="H15:H17"/>
    <mergeCell ref="I15:I17"/>
    <mergeCell ref="K11:K13"/>
    <mergeCell ref="M11:M13"/>
    <mergeCell ref="O11:O13"/>
    <mergeCell ref="P11:P13"/>
    <mergeCell ref="P7:P9"/>
    <mergeCell ref="K7:K9"/>
    <mergeCell ref="C11:C13"/>
    <mergeCell ref="E11:E13"/>
    <mergeCell ref="F11:F13"/>
    <mergeCell ref="H11:H13"/>
    <mergeCell ref="J11:J13"/>
    <mergeCell ref="C5:F5"/>
    <mergeCell ref="H5:K5"/>
    <mergeCell ref="M5:P5"/>
    <mergeCell ref="E7:E9"/>
    <mergeCell ref="J7:J9"/>
    <mergeCell ref="O7:O9"/>
    <mergeCell ref="F7:F9"/>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110"/>
  <sheetViews>
    <sheetView workbookViewId="0">
      <selection activeCell="A3" sqref="A3"/>
    </sheetView>
  </sheetViews>
  <sheetFormatPr defaultRowHeight="12.75"/>
  <cols>
    <col min="1" max="1" width="35.85546875" customWidth="1"/>
    <col min="2" max="2" width="1.42578125" customWidth="1"/>
    <col min="3" max="3" width="28.85546875" customWidth="1"/>
    <col min="4" max="4" width="6.28515625" customWidth="1"/>
    <col min="5" max="5" width="1.140625" customWidth="1"/>
    <col min="7" max="7" width="10.140625" bestFit="1" customWidth="1"/>
    <col min="8" max="8" width="1" customWidth="1"/>
    <col min="9" max="11" width="11.85546875" customWidth="1"/>
    <col min="12" max="12" width="10.85546875" bestFit="1" customWidth="1"/>
    <col min="13" max="13" width="12.28515625" customWidth="1"/>
    <col min="14" max="15" width="11.7109375" customWidth="1"/>
    <col min="16" max="16" width="11.85546875" bestFit="1" customWidth="1"/>
    <col min="17" max="23" width="11.85546875" customWidth="1"/>
    <col min="24" max="24" width="11.85546875" bestFit="1" customWidth="1"/>
    <col min="25" max="25" width="0.7109375" customWidth="1"/>
    <col min="28" max="28" width="22.85546875" customWidth="1"/>
  </cols>
  <sheetData>
    <row r="1" spans="1:29" ht="18">
      <c r="A1" s="245" t="s">
        <v>676</v>
      </c>
    </row>
    <row r="2" spans="1:29" ht="18">
      <c r="A2" s="245" t="s">
        <v>677</v>
      </c>
    </row>
    <row r="3" spans="1:29" ht="15">
      <c r="A3" s="234" t="str">
        <f>INFO!B2</f>
        <v>Versio 24    2022_05_06</v>
      </c>
    </row>
    <row r="4" spans="1:29" ht="24.75" customHeight="1">
      <c r="A4" t="s">
        <v>678</v>
      </c>
      <c r="C4" t="s">
        <v>679</v>
      </c>
      <c r="D4" s="246">
        <v>0.5</v>
      </c>
    </row>
    <row r="5" spans="1:29">
      <c r="A5" t="s">
        <v>680</v>
      </c>
      <c r="C5" t="s">
        <v>681</v>
      </c>
      <c r="D5" s="246">
        <v>0.3</v>
      </c>
      <c r="F5" t="s">
        <v>757</v>
      </c>
    </row>
    <row r="6" spans="1:29">
      <c r="D6" s="247"/>
      <c r="I6" s="205" t="s">
        <v>682</v>
      </c>
    </row>
    <row r="7" spans="1:29">
      <c r="A7" s="205" t="s">
        <v>683</v>
      </c>
      <c r="C7" s="205" t="s">
        <v>684</v>
      </c>
      <c r="F7" s="205" t="s">
        <v>685</v>
      </c>
      <c r="I7" s="533" t="s">
        <v>686</v>
      </c>
      <c r="J7" s="533" t="s">
        <v>687</v>
      </c>
      <c r="K7" s="533" t="s">
        <v>688</v>
      </c>
      <c r="L7" s="537" t="s">
        <v>689</v>
      </c>
      <c r="M7" s="533" t="s">
        <v>690</v>
      </c>
      <c r="N7" s="533" t="s">
        <v>691</v>
      </c>
      <c r="O7" s="533" t="s">
        <v>692</v>
      </c>
      <c r="P7" s="535" t="s">
        <v>693</v>
      </c>
      <c r="Q7" s="535"/>
      <c r="R7" s="528" t="s">
        <v>694</v>
      </c>
      <c r="S7" s="530" t="s">
        <v>695</v>
      </c>
      <c r="T7" s="536" t="s">
        <v>696</v>
      </c>
      <c r="U7" s="536"/>
      <c r="V7" s="526" t="s">
        <v>697</v>
      </c>
      <c r="W7" s="525" t="s">
        <v>698</v>
      </c>
    </row>
    <row r="8" spans="1:29">
      <c r="A8" s="248" t="s">
        <v>699</v>
      </c>
      <c r="B8" s="248"/>
      <c r="C8" s="248" t="s">
        <v>700</v>
      </c>
      <c r="D8" s="248" t="s">
        <v>701</v>
      </c>
      <c r="E8" s="248"/>
      <c r="F8" s="248" t="s">
        <v>702</v>
      </c>
      <c r="G8" s="248" t="s">
        <v>703</v>
      </c>
      <c r="H8" s="248"/>
      <c r="I8" s="533"/>
      <c r="J8" s="533"/>
      <c r="K8" s="533"/>
      <c r="L8" s="537"/>
      <c r="M8" s="533"/>
      <c r="N8" s="533"/>
      <c r="O8" s="533"/>
      <c r="P8" s="528" t="s">
        <v>704</v>
      </c>
      <c r="Q8" s="530" t="s">
        <v>705</v>
      </c>
      <c r="R8" s="528"/>
      <c r="S8" s="530"/>
      <c r="T8" s="530" t="s">
        <v>706</v>
      </c>
      <c r="U8" s="530" t="s">
        <v>707</v>
      </c>
      <c r="V8" s="526"/>
      <c r="W8" s="526"/>
      <c r="X8" s="249" t="s">
        <v>8</v>
      </c>
      <c r="AB8" s="250" t="s">
        <v>708</v>
      </c>
      <c r="AC8" s="250" t="s">
        <v>709</v>
      </c>
    </row>
    <row r="9" spans="1:29" ht="30.75" customHeight="1">
      <c r="A9" s="251"/>
      <c r="B9" s="251"/>
      <c r="C9" s="251"/>
      <c r="D9" s="252"/>
      <c r="E9" s="252"/>
      <c r="F9" s="252"/>
      <c r="G9" s="252"/>
      <c r="H9" s="252"/>
      <c r="I9" s="534"/>
      <c r="J9" s="534"/>
      <c r="K9" s="534"/>
      <c r="L9" s="538"/>
      <c r="M9" s="534"/>
      <c r="N9" s="534"/>
      <c r="O9" s="534"/>
      <c r="P9" s="529"/>
      <c r="Q9" s="531"/>
      <c r="R9" s="529"/>
      <c r="S9" s="531"/>
      <c r="T9" s="531"/>
      <c r="U9" s="531"/>
      <c r="V9" s="527"/>
      <c r="W9" s="527"/>
      <c r="X9" s="253"/>
      <c r="AB9" s="250"/>
      <c r="AC9" s="250"/>
    </row>
    <row r="10" spans="1:29">
      <c r="D10" s="208"/>
      <c r="E10" s="208"/>
      <c r="F10" s="208"/>
      <c r="G10" s="208"/>
      <c r="H10" s="208"/>
      <c r="I10" s="208"/>
      <c r="J10" s="254"/>
      <c r="K10" s="254"/>
      <c r="L10" s="208"/>
      <c r="M10" s="255"/>
      <c r="N10" s="208"/>
      <c r="O10" s="255"/>
      <c r="P10" s="208"/>
      <c r="Q10" s="208"/>
      <c r="R10" s="208"/>
      <c r="S10" s="208"/>
      <c r="T10" s="208"/>
      <c r="U10" s="208"/>
      <c r="V10" s="208"/>
      <c r="W10" s="208"/>
      <c r="X10" s="256"/>
      <c r="AB10" s="250" t="s">
        <v>710</v>
      </c>
      <c r="AC10" s="250">
        <v>4500</v>
      </c>
    </row>
    <row r="11" spans="1:29">
      <c r="A11" s="205" t="s">
        <v>711</v>
      </c>
      <c r="C11" t="s">
        <v>712</v>
      </c>
      <c r="D11" s="257">
        <v>10</v>
      </c>
      <c r="E11" s="208"/>
      <c r="F11" s="258">
        <f ca="1">NOW()+30</f>
        <v>44896.582428240741</v>
      </c>
      <c r="G11" s="258">
        <f ca="1">F11+150</f>
        <v>45046.582428240741</v>
      </c>
      <c r="H11" s="208"/>
      <c r="I11" s="259">
        <f>D11*AC10</f>
        <v>45000</v>
      </c>
      <c r="J11" s="260">
        <f>$D$4*I11</f>
        <v>22500</v>
      </c>
      <c r="K11" s="260">
        <f>(I11+J11)*$D$5</f>
        <v>20250</v>
      </c>
      <c r="L11" s="259">
        <v>10000</v>
      </c>
      <c r="M11" s="259"/>
      <c r="N11" s="259"/>
      <c r="O11" s="259"/>
      <c r="P11" s="259"/>
      <c r="Q11" s="259"/>
      <c r="R11" s="259"/>
      <c r="S11" s="259"/>
      <c r="T11" s="259"/>
      <c r="U11" s="259"/>
      <c r="V11" s="259"/>
      <c r="W11" s="259"/>
      <c r="X11" s="261">
        <f>SUM(I11:W11)</f>
        <v>97750</v>
      </c>
      <c r="AB11" s="250"/>
      <c r="AC11" s="250"/>
    </row>
    <row r="12" spans="1:29">
      <c r="A12" s="532" t="s">
        <v>713</v>
      </c>
      <c r="C12" s="204" t="s">
        <v>714</v>
      </c>
      <c r="D12" s="208"/>
      <c r="E12" s="255"/>
      <c r="F12" s="258">
        <f ca="1">F11</f>
        <v>44896.582428240741</v>
      </c>
      <c r="G12" s="258">
        <f ca="1">F12+150</f>
        <v>45046.582428240741</v>
      </c>
      <c r="H12" s="208"/>
      <c r="I12" s="259"/>
      <c r="J12" s="260"/>
      <c r="K12" s="260"/>
      <c r="L12" s="259"/>
      <c r="M12" s="259"/>
      <c r="N12" s="259"/>
      <c r="O12" s="259"/>
      <c r="P12" s="259">
        <v>5000</v>
      </c>
      <c r="Q12" s="259"/>
      <c r="R12" s="259"/>
      <c r="S12" s="259"/>
      <c r="T12" s="259"/>
      <c r="U12" s="259"/>
      <c r="V12" s="259"/>
      <c r="W12" s="259"/>
      <c r="X12" s="262">
        <f>SUM(I12:W12)</f>
        <v>5000</v>
      </c>
      <c r="AB12" s="250"/>
      <c r="AC12" s="250"/>
    </row>
    <row r="13" spans="1:29">
      <c r="A13" s="532"/>
      <c r="D13" s="208"/>
      <c r="E13" s="208"/>
      <c r="F13" s="258"/>
      <c r="G13" s="258"/>
      <c r="H13" s="208"/>
      <c r="I13" s="259"/>
      <c r="J13" s="260"/>
      <c r="K13" s="260"/>
      <c r="L13" s="259"/>
      <c r="M13" s="259"/>
      <c r="N13" s="259"/>
      <c r="O13" s="259"/>
      <c r="P13" s="259"/>
      <c r="Q13" s="259"/>
      <c r="R13" s="259"/>
      <c r="S13" s="259"/>
      <c r="T13" s="259"/>
      <c r="U13" s="259"/>
      <c r="V13" s="259"/>
      <c r="W13" s="259"/>
      <c r="X13" s="261">
        <f>SUM(X11:X12)</f>
        <v>102750</v>
      </c>
      <c r="AB13" s="250"/>
      <c r="AC13" s="250"/>
    </row>
    <row r="14" spans="1:29" ht="3" customHeight="1">
      <c r="A14" s="532"/>
      <c r="D14" s="208"/>
      <c r="E14" s="208"/>
      <c r="F14" s="258"/>
      <c r="G14" s="258"/>
      <c r="H14" s="208"/>
      <c r="I14" s="259"/>
      <c r="J14" s="260"/>
      <c r="K14" s="260"/>
      <c r="L14" s="259"/>
      <c r="M14" s="259"/>
      <c r="N14" s="259"/>
      <c r="O14" s="259"/>
      <c r="P14" s="259"/>
      <c r="Q14" s="259"/>
      <c r="R14" s="259"/>
      <c r="S14" s="259"/>
      <c r="T14" s="259"/>
      <c r="U14" s="259"/>
      <c r="V14" s="259"/>
      <c r="W14" s="259"/>
      <c r="X14" s="261"/>
      <c r="AB14" s="250"/>
      <c r="AC14" s="250"/>
    </row>
    <row r="15" spans="1:29" hidden="1">
      <c r="A15" s="532"/>
      <c r="D15" s="208"/>
      <c r="E15" s="208"/>
      <c r="F15" s="258"/>
      <c r="G15" s="258"/>
      <c r="H15" s="208"/>
      <c r="I15" s="259"/>
      <c r="J15" s="260"/>
      <c r="K15" s="260"/>
      <c r="L15" s="259"/>
      <c r="M15" s="259"/>
      <c r="N15" s="259"/>
      <c r="O15" s="259"/>
      <c r="P15" s="259"/>
      <c r="Q15" s="259"/>
      <c r="R15" s="259"/>
      <c r="S15" s="259"/>
      <c r="T15" s="259"/>
      <c r="U15" s="259"/>
      <c r="V15" s="259"/>
      <c r="W15" s="259"/>
      <c r="X15" s="261"/>
      <c r="AB15" s="250"/>
      <c r="AC15" s="250"/>
    </row>
    <row r="16" spans="1:29">
      <c r="D16" s="208"/>
      <c r="E16" s="208"/>
      <c r="F16" s="258"/>
      <c r="G16" s="258"/>
      <c r="H16" s="208"/>
      <c r="I16" s="259"/>
      <c r="J16" s="260"/>
      <c r="K16" s="260"/>
      <c r="L16" s="259"/>
      <c r="M16" s="259"/>
      <c r="N16" s="259"/>
      <c r="O16" s="259"/>
      <c r="P16" s="259"/>
      <c r="Q16" s="259"/>
      <c r="R16" s="259"/>
      <c r="S16" s="259"/>
      <c r="T16" s="259"/>
      <c r="U16" s="259"/>
      <c r="V16" s="259"/>
      <c r="W16" s="259"/>
      <c r="X16" s="261"/>
      <c r="AB16" s="250"/>
      <c r="AC16" s="250"/>
    </row>
    <row r="17" spans="1:29">
      <c r="A17" s="205" t="s">
        <v>715</v>
      </c>
      <c r="C17" t="s">
        <v>716</v>
      </c>
      <c r="D17" s="257">
        <v>5</v>
      </c>
      <c r="E17" s="208"/>
      <c r="F17" s="258">
        <f ca="1">NOW()+60</f>
        <v>44926.582428240741</v>
      </c>
      <c r="G17" s="258">
        <f ca="1">F17+150</f>
        <v>45076.582428240741</v>
      </c>
      <c r="H17" s="208"/>
      <c r="I17" s="259">
        <f>D17*AC10</f>
        <v>22500</v>
      </c>
      <c r="J17" s="260">
        <f>$D$4*I17</f>
        <v>11250</v>
      </c>
      <c r="K17" s="260">
        <f>(I17+J17)*$D$5</f>
        <v>10125</v>
      </c>
      <c r="L17" s="259">
        <v>10000</v>
      </c>
      <c r="M17" s="259"/>
      <c r="N17" s="259"/>
      <c r="O17" s="259"/>
      <c r="P17" s="259"/>
      <c r="Q17" s="259"/>
      <c r="R17" s="259"/>
      <c r="S17" s="259"/>
      <c r="T17" s="259"/>
      <c r="U17" s="259"/>
      <c r="V17" s="259"/>
      <c r="W17" s="259"/>
      <c r="X17" s="261">
        <f>SUM(I17:W17)</f>
        <v>53875</v>
      </c>
      <c r="AB17" s="250"/>
      <c r="AC17" s="250"/>
    </row>
    <row r="18" spans="1:29">
      <c r="C18" t="s">
        <v>717</v>
      </c>
      <c r="D18" s="255"/>
      <c r="E18" s="208"/>
      <c r="F18" s="258">
        <f ca="1">F17</f>
        <v>44926.582428240741</v>
      </c>
      <c r="G18" s="258">
        <f ca="1">F18+150</f>
        <v>45076.582428240741</v>
      </c>
      <c r="H18" s="208"/>
      <c r="I18" s="259"/>
      <c r="J18" s="260"/>
      <c r="K18" s="260"/>
      <c r="L18" s="259"/>
      <c r="M18" s="259"/>
      <c r="N18" s="259"/>
      <c r="O18" s="259"/>
      <c r="P18" s="259">
        <v>50000</v>
      </c>
      <c r="Q18" s="259"/>
      <c r="R18" s="259"/>
      <c r="S18" s="259"/>
      <c r="T18" s="259"/>
      <c r="U18" s="259"/>
      <c r="V18" s="259"/>
      <c r="W18" s="259"/>
      <c r="X18" s="261">
        <f>SUM(I18:W18)</f>
        <v>50000</v>
      </c>
      <c r="AB18" s="250"/>
      <c r="AC18" s="250"/>
    </row>
    <row r="19" spans="1:29">
      <c r="C19" t="s">
        <v>718</v>
      </c>
      <c r="D19" s="255"/>
      <c r="E19" s="208"/>
      <c r="F19" s="258"/>
      <c r="G19" s="258"/>
      <c r="H19" s="208"/>
      <c r="I19" s="259"/>
      <c r="J19" s="260"/>
      <c r="K19" s="260"/>
      <c r="L19" s="259"/>
      <c r="M19" s="259">
        <v>900</v>
      </c>
      <c r="N19" s="259"/>
      <c r="O19" s="259"/>
      <c r="P19" s="259"/>
      <c r="Q19" s="259"/>
      <c r="R19" s="259"/>
      <c r="S19" s="259"/>
      <c r="T19" s="259"/>
      <c r="U19" s="259"/>
      <c r="V19" s="259"/>
      <c r="W19" s="259"/>
      <c r="X19" s="262">
        <f>SUM(I19:W19)</f>
        <v>900</v>
      </c>
      <c r="AB19" s="250"/>
      <c r="AC19" s="250"/>
    </row>
    <row r="20" spans="1:29">
      <c r="D20" s="255"/>
      <c r="E20" s="208"/>
      <c r="F20" s="258"/>
      <c r="G20" s="258"/>
      <c r="H20" s="208"/>
      <c r="I20" s="259"/>
      <c r="J20" s="260"/>
      <c r="K20" s="260"/>
      <c r="L20" s="259"/>
      <c r="M20" s="259"/>
      <c r="N20" s="259"/>
      <c r="O20" s="259"/>
      <c r="P20" s="259"/>
      <c r="Q20" s="259"/>
      <c r="R20" s="259"/>
      <c r="S20" s="259"/>
      <c r="T20" s="259"/>
      <c r="U20" s="259"/>
      <c r="V20" s="259"/>
      <c r="W20" s="259"/>
      <c r="X20" s="261">
        <f>SUM(X17:X19)</f>
        <v>104775</v>
      </c>
      <c r="AB20" s="250"/>
      <c r="AC20" s="250"/>
    </row>
    <row r="21" spans="1:29">
      <c r="D21" s="208"/>
      <c r="E21" s="208"/>
      <c r="F21" s="258"/>
      <c r="G21" s="258"/>
      <c r="H21" s="208"/>
      <c r="I21" s="259"/>
      <c r="J21" s="260"/>
      <c r="K21" s="260"/>
      <c r="L21" s="259"/>
      <c r="M21" s="259"/>
      <c r="N21" s="259"/>
      <c r="O21" s="259"/>
      <c r="P21" s="259"/>
      <c r="Q21" s="259"/>
      <c r="R21" s="259"/>
      <c r="S21" s="259"/>
      <c r="T21" s="259"/>
      <c r="U21" s="259"/>
      <c r="V21" s="259"/>
      <c r="W21" s="259"/>
      <c r="X21" s="261"/>
      <c r="AB21" s="250"/>
      <c r="AC21" s="250"/>
    </row>
    <row r="22" spans="1:29">
      <c r="A22" s="205" t="s">
        <v>719</v>
      </c>
      <c r="C22" t="s">
        <v>720</v>
      </c>
      <c r="D22" s="257">
        <v>6</v>
      </c>
      <c r="E22" s="208"/>
      <c r="F22" s="258">
        <f ca="1">NOW()+90</f>
        <v>44956.582428240741</v>
      </c>
      <c r="G22" s="258">
        <f ca="1">F22+150</f>
        <v>45106.582428240741</v>
      </c>
      <c r="H22" s="208"/>
      <c r="I22" s="259">
        <f>D22*AC10</f>
        <v>27000</v>
      </c>
      <c r="J22" s="260">
        <f>$D$4*I22</f>
        <v>13500</v>
      </c>
      <c r="K22" s="260">
        <f>(I22+J22)*$D$5</f>
        <v>12150</v>
      </c>
      <c r="L22" s="259">
        <v>30000</v>
      </c>
      <c r="M22" s="259"/>
      <c r="N22" s="259"/>
      <c r="O22" s="259"/>
      <c r="P22" s="259"/>
      <c r="Q22" s="259"/>
      <c r="R22" s="259"/>
      <c r="S22" s="259"/>
      <c r="T22" s="259"/>
      <c r="U22" s="259"/>
      <c r="V22" s="259"/>
      <c r="W22" s="259"/>
      <c r="X22" s="261">
        <f>SUM(I22:W22)</f>
        <v>82650</v>
      </c>
      <c r="AB22" s="250"/>
      <c r="AC22" s="250"/>
    </row>
    <row r="23" spans="1:29">
      <c r="C23" t="s">
        <v>721</v>
      </c>
      <c r="D23" s="208"/>
      <c r="E23" s="208"/>
      <c r="F23" s="258">
        <f ca="1">NOW()+90</f>
        <v>44956.582428240741</v>
      </c>
      <c r="G23" s="258">
        <f ca="1">F23+150</f>
        <v>45106.582428240741</v>
      </c>
      <c r="H23" s="208"/>
      <c r="I23" s="259"/>
      <c r="J23" s="260">
        <f>$D$4*I23</f>
        <v>0</v>
      </c>
      <c r="K23" s="260">
        <f>(I23+J23)*$D$5</f>
        <v>0</v>
      </c>
      <c r="L23" s="259"/>
      <c r="M23" s="259"/>
      <c r="N23" s="259"/>
      <c r="O23" s="259">
        <v>800</v>
      </c>
      <c r="P23" s="259"/>
      <c r="Q23" s="259"/>
      <c r="R23" s="259"/>
      <c r="S23" s="259"/>
      <c r="T23" s="259"/>
      <c r="U23" s="259"/>
      <c r="V23" s="259"/>
      <c r="W23" s="259"/>
      <c r="X23" s="261">
        <f>SUM(I23:W23)</f>
        <v>800</v>
      </c>
      <c r="AB23" s="250"/>
      <c r="AC23" s="250"/>
    </row>
    <row r="24" spans="1:29">
      <c r="C24" t="s">
        <v>722</v>
      </c>
      <c r="D24" s="255"/>
      <c r="E24" s="208"/>
      <c r="F24" s="258">
        <f ca="1">NOW()+90</f>
        <v>44956.582428240741</v>
      </c>
      <c r="G24" s="258">
        <f ca="1">F24+150</f>
        <v>45106.582428240741</v>
      </c>
      <c r="H24" s="208"/>
      <c r="I24" s="259"/>
      <c r="J24" s="260"/>
      <c r="K24" s="260"/>
      <c r="L24" s="259"/>
      <c r="M24" s="259"/>
      <c r="N24" s="259"/>
      <c r="O24" s="259"/>
      <c r="P24" s="259">
        <v>70000</v>
      </c>
      <c r="Q24" s="259"/>
      <c r="R24" s="259"/>
      <c r="S24" s="259"/>
      <c r="T24" s="259"/>
      <c r="U24" s="259"/>
      <c r="V24" s="259"/>
      <c r="W24" s="259"/>
      <c r="X24" s="262">
        <f>SUM(I24:W24)</f>
        <v>70000</v>
      </c>
    </row>
    <row r="25" spans="1:29">
      <c r="D25" s="208"/>
      <c r="E25" s="208"/>
      <c r="F25" s="258"/>
      <c r="G25" s="258"/>
      <c r="H25" s="208"/>
      <c r="I25" s="259"/>
      <c r="J25" s="260"/>
      <c r="K25" s="260"/>
      <c r="L25" s="259"/>
      <c r="M25" s="259"/>
      <c r="N25" s="259"/>
      <c r="O25" s="259"/>
      <c r="P25" s="259"/>
      <c r="Q25" s="259"/>
      <c r="R25" s="259"/>
      <c r="S25" s="259"/>
      <c r="T25" s="259"/>
      <c r="U25" s="259"/>
      <c r="V25" s="259"/>
      <c r="W25" s="259"/>
      <c r="X25" s="261">
        <f>SUM(X22:X24)</f>
        <v>153450</v>
      </c>
    </row>
    <row r="26" spans="1:29">
      <c r="D26" s="208"/>
      <c r="E26" s="208"/>
      <c r="F26" s="258"/>
      <c r="G26" s="258"/>
      <c r="H26" s="208"/>
      <c r="I26" s="259"/>
      <c r="J26" s="260"/>
      <c r="K26" s="260"/>
      <c r="L26" s="259"/>
      <c r="M26" s="259"/>
      <c r="N26" s="259"/>
      <c r="O26" s="259"/>
      <c r="P26" s="259"/>
      <c r="Q26" s="259"/>
      <c r="R26" s="259"/>
      <c r="S26" s="259"/>
      <c r="T26" s="259"/>
      <c r="U26" s="259"/>
      <c r="V26" s="259"/>
      <c r="W26" s="259"/>
      <c r="X26" s="261"/>
    </row>
    <row r="27" spans="1:29">
      <c r="D27" s="208"/>
      <c r="E27" s="208"/>
      <c r="F27" s="258"/>
      <c r="G27" s="258"/>
      <c r="H27" s="208"/>
      <c r="I27" s="259"/>
      <c r="J27" s="260"/>
      <c r="K27" s="260"/>
      <c r="L27" s="259"/>
      <c r="M27" s="259"/>
      <c r="N27" s="259"/>
      <c r="O27" s="259"/>
      <c r="P27" s="259"/>
      <c r="Q27" s="259"/>
      <c r="R27" s="259"/>
      <c r="S27" s="259"/>
      <c r="T27" s="259"/>
      <c r="U27" s="259"/>
      <c r="V27" s="259"/>
      <c r="W27" s="259"/>
      <c r="X27" s="261"/>
    </row>
    <row r="28" spans="1:29">
      <c r="A28" s="205" t="s">
        <v>723</v>
      </c>
      <c r="C28" t="s">
        <v>716</v>
      </c>
      <c r="D28" s="257">
        <v>7</v>
      </c>
      <c r="E28" s="208"/>
      <c r="F28" s="258">
        <f ca="1">NOW()+120</f>
        <v>44986.582428240741</v>
      </c>
      <c r="G28" s="258">
        <f ca="1">F28+150</f>
        <v>45136.582428240741</v>
      </c>
      <c r="H28" s="208"/>
      <c r="I28" s="259">
        <f>D28*AC10</f>
        <v>31500</v>
      </c>
      <c r="J28" s="260">
        <f>$D$4*I28</f>
        <v>15750</v>
      </c>
      <c r="K28" s="260">
        <f>(I28+J28)*$D$5</f>
        <v>14175</v>
      </c>
      <c r="L28" s="259">
        <v>10000</v>
      </c>
      <c r="M28" s="259"/>
      <c r="N28" s="259"/>
      <c r="O28" s="259"/>
      <c r="P28" s="259"/>
      <c r="Q28" s="259"/>
      <c r="R28" s="259"/>
      <c r="S28" s="259"/>
      <c r="T28" s="259"/>
      <c r="U28" s="259"/>
      <c r="V28" s="259"/>
      <c r="W28" s="259"/>
      <c r="X28" s="261">
        <f>SUM(I28:W28)</f>
        <v>71425</v>
      </c>
    </row>
    <row r="29" spans="1:29">
      <c r="C29" t="s">
        <v>724</v>
      </c>
      <c r="D29" s="255"/>
      <c r="E29" s="208"/>
      <c r="F29" s="258">
        <f ca="1">NOW()+120</f>
        <v>44986.582428240741</v>
      </c>
      <c r="G29" s="258">
        <f ca="1">F29+150</f>
        <v>45136.582428240741</v>
      </c>
      <c r="H29" s="208"/>
      <c r="I29" s="259"/>
      <c r="J29" s="260"/>
      <c r="K29" s="260"/>
      <c r="L29" s="259"/>
      <c r="M29" s="259"/>
      <c r="N29" s="259"/>
      <c r="O29" s="259"/>
      <c r="P29" s="259">
        <v>20000</v>
      </c>
      <c r="Q29" s="259"/>
      <c r="R29" s="259"/>
      <c r="S29" s="259"/>
      <c r="T29" s="259"/>
      <c r="U29" s="259"/>
      <c r="V29" s="259"/>
      <c r="W29" s="259"/>
      <c r="X29" s="262">
        <f>SUM(I29:W29)</f>
        <v>20000</v>
      </c>
    </row>
    <row r="30" spans="1:29">
      <c r="D30" s="255"/>
      <c r="E30" s="208"/>
      <c r="F30" s="258"/>
      <c r="G30" s="258"/>
      <c r="H30" s="208"/>
      <c r="I30" s="259"/>
      <c r="J30" s="260"/>
      <c r="K30" s="260"/>
      <c r="L30" s="259"/>
      <c r="M30" s="259"/>
      <c r="N30" s="259"/>
      <c r="O30" s="259"/>
      <c r="P30" s="259"/>
      <c r="Q30" s="259"/>
      <c r="R30" s="259"/>
      <c r="S30" s="259"/>
      <c r="T30" s="259"/>
      <c r="U30" s="259"/>
      <c r="V30" s="259"/>
      <c r="W30" s="259"/>
      <c r="X30" s="261">
        <f>SUM(X28:X29)</f>
        <v>91425</v>
      </c>
    </row>
    <row r="31" spans="1:29">
      <c r="D31" s="208"/>
      <c r="E31" s="208"/>
      <c r="F31" s="258"/>
      <c r="G31" s="258"/>
      <c r="H31" s="208"/>
      <c r="I31" s="259"/>
      <c r="J31" s="260"/>
      <c r="K31" s="260"/>
      <c r="L31" s="259"/>
      <c r="M31" s="259"/>
      <c r="N31" s="259"/>
      <c r="O31" s="259"/>
      <c r="P31" s="259"/>
      <c r="Q31" s="259"/>
      <c r="R31" s="259"/>
      <c r="S31" s="259"/>
      <c r="T31" s="259"/>
      <c r="U31" s="259"/>
      <c r="V31" s="259"/>
      <c r="W31" s="259"/>
      <c r="X31" s="261"/>
    </row>
    <row r="32" spans="1:29">
      <c r="D32" s="208"/>
      <c r="E32" s="208"/>
      <c r="F32" s="258"/>
      <c r="G32" s="258"/>
      <c r="H32" s="208"/>
      <c r="I32" s="259"/>
      <c r="J32" s="260"/>
      <c r="K32" s="260"/>
      <c r="L32" s="259"/>
      <c r="M32" s="259"/>
      <c r="N32" s="259"/>
      <c r="O32" s="259"/>
      <c r="P32" s="259"/>
      <c r="Q32" s="259"/>
      <c r="R32" s="259"/>
      <c r="S32" s="259"/>
      <c r="T32" s="259"/>
      <c r="U32" s="259"/>
      <c r="V32" s="259"/>
      <c r="W32" s="259"/>
      <c r="X32" s="261"/>
    </row>
    <row r="33" spans="1:24">
      <c r="D33" s="208"/>
      <c r="E33" s="208"/>
      <c r="F33" s="258"/>
      <c r="G33" s="258"/>
      <c r="H33" s="208"/>
      <c r="I33" s="259"/>
      <c r="J33" s="260"/>
      <c r="K33" s="260"/>
      <c r="L33" s="259"/>
      <c r="M33" s="259"/>
      <c r="N33" s="259"/>
      <c r="O33" s="259"/>
      <c r="P33" s="259"/>
      <c r="Q33" s="259"/>
      <c r="R33" s="259"/>
      <c r="S33" s="259"/>
      <c r="T33" s="259"/>
      <c r="U33" s="259"/>
      <c r="V33" s="259"/>
      <c r="W33" s="259"/>
      <c r="X33" s="261"/>
    </row>
    <row r="34" spans="1:24">
      <c r="D34" s="208"/>
      <c r="E34" s="208"/>
      <c r="F34" s="258"/>
      <c r="G34" s="258"/>
      <c r="H34" s="208"/>
      <c r="I34" s="259"/>
      <c r="J34" s="260"/>
      <c r="K34" s="260"/>
      <c r="L34" s="259"/>
      <c r="M34" s="259"/>
      <c r="N34" s="259"/>
      <c r="O34" s="259"/>
      <c r="P34" s="259"/>
      <c r="Q34" s="259"/>
      <c r="R34" s="259"/>
      <c r="S34" s="259"/>
      <c r="T34" s="259"/>
      <c r="U34" s="259"/>
      <c r="V34" s="259"/>
      <c r="W34" s="259"/>
      <c r="X34" s="261"/>
    </row>
    <row r="35" spans="1:24">
      <c r="A35" s="205" t="s">
        <v>725</v>
      </c>
      <c r="D35" s="208"/>
      <c r="E35" s="208"/>
      <c r="F35" s="258"/>
      <c r="G35" s="258"/>
      <c r="H35" s="208"/>
      <c r="I35" s="259"/>
      <c r="J35" s="260"/>
      <c r="K35" s="260"/>
      <c r="L35" s="259"/>
      <c r="M35" s="259"/>
      <c r="N35" s="259"/>
      <c r="O35" s="259"/>
      <c r="P35" s="259"/>
      <c r="Q35" s="259"/>
      <c r="R35" s="259"/>
      <c r="S35" s="259"/>
      <c r="T35" s="259"/>
      <c r="U35" s="259"/>
      <c r="V35" s="259"/>
      <c r="W35" s="259"/>
      <c r="X35" s="261"/>
    </row>
    <row r="36" spans="1:24">
      <c r="A36" s="204" t="s">
        <v>726</v>
      </c>
      <c r="D36" s="208"/>
      <c r="E36" s="208"/>
      <c r="F36" s="258"/>
      <c r="G36" s="258"/>
      <c r="H36" s="208"/>
      <c r="I36" s="259"/>
      <c r="J36" s="260"/>
      <c r="K36" s="260"/>
      <c r="L36" s="259"/>
      <c r="M36" s="259"/>
      <c r="N36" s="259">
        <v>10</v>
      </c>
      <c r="O36" s="259"/>
      <c r="P36" s="259"/>
      <c r="Q36" s="259"/>
      <c r="R36" s="259"/>
      <c r="S36" s="259"/>
      <c r="T36" s="259"/>
      <c r="U36" s="259"/>
      <c r="V36" s="259"/>
      <c r="W36" s="259"/>
      <c r="X36" s="263">
        <f>SUM(I36:W36)</f>
        <v>10</v>
      </c>
    </row>
    <row r="37" spans="1:24">
      <c r="A37" s="204" t="s">
        <v>727</v>
      </c>
      <c r="C37" t="s">
        <v>728</v>
      </c>
      <c r="D37" s="208"/>
      <c r="E37" s="208"/>
      <c r="F37" s="258"/>
      <c r="G37" s="258"/>
      <c r="H37" s="208"/>
      <c r="I37" s="259"/>
      <c r="J37" s="260"/>
      <c r="K37" s="260"/>
      <c r="L37" s="259"/>
      <c r="M37" s="259"/>
      <c r="N37" s="259"/>
      <c r="O37" s="259"/>
      <c r="P37" s="259">
        <v>1000</v>
      </c>
      <c r="Q37" s="259"/>
      <c r="R37" s="259"/>
      <c r="S37" s="259"/>
      <c r="T37" s="259"/>
      <c r="U37" s="259"/>
      <c r="V37" s="259"/>
      <c r="W37" s="259"/>
      <c r="X37" s="262">
        <f>SUM(I37:W37)</f>
        <v>1000</v>
      </c>
    </row>
    <row r="38" spans="1:24">
      <c r="D38" s="208"/>
      <c r="E38" s="208"/>
      <c r="F38" s="258"/>
      <c r="G38" s="258"/>
      <c r="H38" s="208"/>
      <c r="I38" s="259"/>
      <c r="J38" s="260"/>
      <c r="K38" s="260"/>
      <c r="L38" s="259"/>
      <c r="M38" s="259"/>
      <c r="N38" s="259"/>
      <c r="O38" s="259"/>
      <c r="P38" s="259"/>
      <c r="Q38" s="259"/>
      <c r="R38" s="259"/>
      <c r="S38" s="259"/>
      <c r="T38" s="259"/>
      <c r="U38" s="259"/>
      <c r="V38" s="259"/>
      <c r="W38" s="259"/>
      <c r="X38" s="261">
        <f>SUM(X36:X37)</f>
        <v>1010</v>
      </c>
    </row>
    <row r="39" spans="1:24">
      <c r="A39" t="s">
        <v>729</v>
      </c>
      <c r="D39" s="208"/>
      <c r="E39" s="208"/>
      <c r="F39" s="258"/>
      <c r="G39" s="258"/>
      <c r="H39" s="208"/>
      <c r="I39" s="259"/>
      <c r="J39" s="260"/>
      <c r="K39" s="260"/>
      <c r="L39" s="259"/>
      <c r="M39" s="259"/>
      <c r="N39" s="259"/>
      <c r="O39" s="259"/>
      <c r="P39" s="259"/>
      <c r="Q39" s="259"/>
      <c r="R39" s="259"/>
      <c r="S39" s="259"/>
      <c r="T39" s="259"/>
      <c r="U39" s="259"/>
      <c r="V39" s="259"/>
      <c r="W39" s="259"/>
      <c r="X39" s="261"/>
    </row>
    <row r="40" spans="1:24" ht="25.5">
      <c r="C40" s="264" t="s">
        <v>730</v>
      </c>
      <c r="D40" s="208"/>
      <c r="E40" s="208"/>
      <c r="F40" s="258"/>
      <c r="G40" s="258"/>
      <c r="H40" s="208"/>
      <c r="I40" s="259"/>
      <c r="J40" s="260"/>
      <c r="K40" s="260"/>
      <c r="L40" s="259"/>
      <c r="M40" s="259"/>
      <c r="N40" s="259"/>
      <c r="O40" s="259"/>
      <c r="P40" s="259"/>
      <c r="Q40" s="259"/>
      <c r="R40" s="259"/>
      <c r="S40" s="259"/>
      <c r="T40" s="259"/>
      <c r="U40" s="259"/>
      <c r="V40" s="259"/>
      <c r="W40" s="259">
        <v>0</v>
      </c>
      <c r="X40" s="265">
        <f>W40*-1</f>
        <v>0</v>
      </c>
    </row>
    <row r="41" spans="1:24">
      <c r="C41" s="266"/>
      <c r="D41" s="208"/>
      <c r="E41" s="208"/>
      <c r="F41" s="258"/>
      <c r="G41" s="258"/>
      <c r="H41" s="208"/>
      <c r="I41" s="259"/>
      <c r="J41" s="260"/>
      <c r="K41" s="260"/>
      <c r="L41" s="259"/>
      <c r="M41" s="259"/>
      <c r="N41" s="259"/>
      <c r="O41" s="259"/>
      <c r="P41" s="259"/>
      <c r="Q41" s="259"/>
      <c r="R41" s="259"/>
      <c r="S41" s="259"/>
      <c r="T41" s="259"/>
      <c r="U41" s="259"/>
      <c r="V41" s="259"/>
      <c r="W41" s="259"/>
      <c r="X41" s="261"/>
    </row>
    <row r="42" spans="1:24" ht="13.5" thickBot="1">
      <c r="A42" s="205" t="s">
        <v>83</v>
      </c>
      <c r="D42" s="267">
        <f>SUM(D11:D24)</f>
        <v>21</v>
      </c>
      <c r="E42" s="208"/>
      <c r="F42" s="268">
        <f ca="1">MIN(F11:F41)</f>
        <v>44896.582428240741</v>
      </c>
      <c r="G42" s="268">
        <f ca="1">MAX(G11:G41)</f>
        <v>45136.582428240741</v>
      </c>
      <c r="H42" s="208"/>
      <c r="I42" s="269">
        <f t="shared" ref="I42:O42" si="0">SUM(I11:I39)</f>
        <v>126000</v>
      </c>
      <c r="J42" s="270">
        <f t="shared" si="0"/>
        <v>63000</v>
      </c>
      <c r="K42" s="270">
        <f t="shared" si="0"/>
        <v>56700</v>
      </c>
      <c r="L42" s="269">
        <f t="shared" si="0"/>
        <v>60000</v>
      </c>
      <c r="M42" s="269">
        <f t="shared" si="0"/>
        <v>900</v>
      </c>
      <c r="N42" s="269">
        <f t="shared" si="0"/>
        <v>10</v>
      </c>
      <c r="O42" s="269">
        <f t="shared" si="0"/>
        <v>800</v>
      </c>
      <c r="P42" s="269">
        <f>SUM(P11:P39)</f>
        <v>146000</v>
      </c>
      <c r="Q42" s="269">
        <f t="shared" ref="Q42:W42" si="1">SUM(Q11:Q39)</f>
        <v>0</v>
      </c>
      <c r="R42" s="269">
        <f t="shared" si="1"/>
        <v>0</v>
      </c>
      <c r="S42" s="269">
        <f t="shared" si="1"/>
        <v>0</v>
      </c>
      <c r="T42" s="269">
        <f t="shared" si="1"/>
        <v>0</v>
      </c>
      <c r="U42" s="269">
        <f t="shared" si="1"/>
        <v>0</v>
      </c>
      <c r="V42" s="269">
        <f t="shared" si="1"/>
        <v>0</v>
      </c>
      <c r="W42" s="271">
        <f t="shared" si="1"/>
        <v>0</v>
      </c>
      <c r="X42" s="272">
        <f>SUM(X11:X39)/2+X40</f>
        <v>453410</v>
      </c>
    </row>
    <row r="43" spans="1:24">
      <c r="D43" s="208"/>
      <c r="E43" s="208"/>
      <c r="F43" s="256"/>
      <c r="G43" s="256"/>
      <c r="H43" s="208"/>
      <c r="I43" s="208"/>
      <c r="J43" s="208"/>
      <c r="K43" s="208"/>
      <c r="L43" s="208"/>
      <c r="M43" s="208"/>
      <c r="N43" s="208"/>
      <c r="O43" s="208"/>
      <c r="P43" s="208"/>
      <c r="Q43" s="208"/>
      <c r="R43" s="208"/>
      <c r="S43" s="208"/>
      <c r="T43" s="208"/>
      <c r="U43" s="208"/>
      <c r="V43" s="208" t="s">
        <v>731</v>
      </c>
      <c r="W43" s="208"/>
      <c r="X43" s="273">
        <f>SUM(I42:W42)</f>
        <v>453410</v>
      </c>
    </row>
    <row r="44" spans="1:24">
      <c r="D44" s="208"/>
      <c r="E44" s="208"/>
      <c r="F44" s="256"/>
      <c r="G44" s="256"/>
      <c r="H44" s="208"/>
      <c r="I44" s="208"/>
      <c r="J44" s="208"/>
      <c r="K44" s="208"/>
      <c r="L44" s="208"/>
      <c r="M44" s="208"/>
      <c r="N44" s="208"/>
      <c r="O44" s="208"/>
      <c r="P44" s="208"/>
      <c r="Q44" s="208"/>
      <c r="R44" s="208"/>
      <c r="S44" s="208"/>
      <c r="T44" s="208"/>
      <c r="U44" s="208"/>
      <c r="V44" s="208"/>
      <c r="W44" s="208"/>
      <c r="X44" s="273"/>
    </row>
    <row r="45" spans="1:24">
      <c r="C45" s="204" t="s">
        <v>732</v>
      </c>
      <c r="D45" s="208"/>
      <c r="E45" s="208"/>
      <c r="F45" s="274">
        <f ca="1">F42</f>
        <v>44896.582428240741</v>
      </c>
      <c r="G45" s="275">
        <v>0.7</v>
      </c>
      <c r="H45" s="208"/>
      <c r="I45" s="276">
        <f>$G$45*I42</f>
        <v>88200</v>
      </c>
      <c r="J45" s="276">
        <f t="shared" ref="J45:X45" si="2">$G$45*J42</f>
        <v>44100</v>
      </c>
      <c r="K45" s="276">
        <f t="shared" si="2"/>
        <v>39690</v>
      </c>
      <c r="L45" s="276">
        <f t="shared" si="2"/>
        <v>42000</v>
      </c>
      <c r="M45" s="276">
        <f t="shared" si="2"/>
        <v>630</v>
      </c>
      <c r="N45" s="276">
        <f t="shared" si="2"/>
        <v>7</v>
      </c>
      <c r="O45" s="276">
        <f t="shared" si="2"/>
        <v>560</v>
      </c>
      <c r="P45" s="276">
        <f t="shared" si="2"/>
        <v>102200</v>
      </c>
      <c r="Q45" s="276">
        <f t="shared" si="2"/>
        <v>0</v>
      </c>
      <c r="R45" s="276">
        <f t="shared" si="2"/>
        <v>0</v>
      </c>
      <c r="S45" s="276">
        <f t="shared" si="2"/>
        <v>0</v>
      </c>
      <c r="T45" s="276">
        <f t="shared" si="2"/>
        <v>0</v>
      </c>
      <c r="U45" s="276">
        <f t="shared" si="2"/>
        <v>0</v>
      </c>
      <c r="V45" s="276">
        <f t="shared" si="2"/>
        <v>0</v>
      </c>
      <c r="W45" s="276">
        <f t="shared" si="2"/>
        <v>0</v>
      </c>
      <c r="X45" s="276">
        <f t="shared" si="2"/>
        <v>317387</v>
      </c>
    </row>
    <row r="46" spans="1:24">
      <c r="C46" s="204" t="s">
        <v>732</v>
      </c>
      <c r="D46" s="208"/>
      <c r="E46" s="208"/>
      <c r="F46" s="274">
        <f ca="1">G42+365</f>
        <v>45501.582428240741</v>
      </c>
      <c r="G46" s="246">
        <f>1-G45</f>
        <v>0.30000000000000004</v>
      </c>
      <c r="H46" s="208"/>
      <c r="I46" s="277">
        <f>I42-I45</f>
        <v>37800</v>
      </c>
      <c r="J46" s="277">
        <f t="shared" ref="J46:X46" si="3">J42-J45</f>
        <v>18900</v>
      </c>
      <c r="K46" s="277">
        <f t="shared" si="3"/>
        <v>17010</v>
      </c>
      <c r="L46" s="277">
        <f t="shared" si="3"/>
        <v>18000</v>
      </c>
      <c r="M46" s="277">
        <f t="shared" si="3"/>
        <v>270</v>
      </c>
      <c r="N46" s="277">
        <f t="shared" si="3"/>
        <v>3</v>
      </c>
      <c r="O46" s="277">
        <f t="shared" si="3"/>
        <v>240</v>
      </c>
      <c r="P46" s="277">
        <f t="shared" si="3"/>
        <v>43800</v>
      </c>
      <c r="Q46" s="277">
        <f t="shared" si="3"/>
        <v>0</v>
      </c>
      <c r="R46" s="277">
        <f t="shared" si="3"/>
        <v>0</v>
      </c>
      <c r="S46" s="277">
        <f t="shared" si="3"/>
        <v>0</v>
      </c>
      <c r="T46" s="277">
        <f t="shared" si="3"/>
        <v>0</v>
      </c>
      <c r="U46" s="277">
        <f t="shared" si="3"/>
        <v>0</v>
      </c>
      <c r="V46" s="277">
        <f t="shared" si="3"/>
        <v>0</v>
      </c>
      <c r="W46" s="277">
        <f t="shared" si="3"/>
        <v>0</v>
      </c>
      <c r="X46" s="277">
        <f t="shared" si="3"/>
        <v>136023</v>
      </c>
    </row>
    <row r="47" spans="1:24">
      <c r="D47" s="208"/>
      <c r="E47" s="208"/>
      <c r="F47" s="208"/>
      <c r="G47" s="208"/>
      <c r="H47" s="208"/>
      <c r="I47" s="208"/>
      <c r="J47" s="208"/>
      <c r="K47" s="208"/>
      <c r="L47" s="208"/>
      <c r="M47" s="208"/>
      <c r="N47" s="208"/>
      <c r="O47" s="208"/>
      <c r="P47" s="208"/>
      <c r="Q47" s="208"/>
      <c r="R47" s="208"/>
      <c r="S47" s="208"/>
      <c r="T47" s="208"/>
      <c r="U47" s="208"/>
      <c r="V47" s="208"/>
      <c r="W47" s="208"/>
      <c r="X47" s="208"/>
    </row>
    <row r="48" spans="1:24">
      <c r="A48" t="s">
        <v>733</v>
      </c>
      <c r="D48" s="208"/>
      <c r="E48" s="208"/>
      <c r="F48" s="208"/>
      <c r="G48" s="208"/>
      <c r="H48" s="208"/>
      <c r="I48" s="208"/>
      <c r="J48" s="208"/>
      <c r="K48" s="208"/>
      <c r="L48" s="208"/>
      <c r="M48" s="208"/>
      <c r="N48" s="208"/>
      <c r="O48" s="208"/>
      <c r="P48" s="208"/>
      <c r="Q48" s="208"/>
      <c r="R48" s="208"/>
      <c r="S48" s="208"/>
      <c r="T48" s="208"/>
      <c r="U48" s="208"/>
      <c r="V48" s="208"/>
      <c r="W48" s="208"/>
      <c r="X48" s="208"/>
    </row>
    <row r="49" spans="1:23">
      <c r="A49" t="s">
        <v>734</v>
      </c>
    </row>
    <row r="51" spans="1:23">
      <c r="A51" s="522" t="s">
        <v>758</v>
      </c>
      <c r="B51" s="523"/>
      <c r="C51" s="523"/>
      <c r="D51" s="523"/>
      <c r="E51" s="523"/>
      <c r="F51" s="523"/>
      <c r="G51" s="523"/>
      <c r="H51" s="523"/>
      <c r="I51" s="523"/>
      <c r="J51" s="523"/>
      <c r="K51" s="523"/>
      <c r="L51" s="523"/>
      <c r="M51" s="523"/>
      <c r="N51" s="523"/>
      <c r="O51" s="523"/>
      <c r="P51" s="523"/>
      <c r="Q51" s="278"/>
      <c r="R51" s="278"/>
      <c r="S51" s="278"/>
      <c r="T51" s="278"/>
      <c r="U51" s="278"/>
      <c r="V51" s="278"/>
      <c r="W51" s="278"/>
    </row>
    <row r="52" spans="1:23">
      <c r="A52" s="522"/>
      <c r="B52" s="523"/>
      <c r="C52" s="523"/>
      <c r="D52" s="523"/>
      <c r="E52" s="523"/>
      <c r="F52" s="523"/>
      <c r="G52" s="523"/>
      <c r="H52" s="523"/>
      <c r="I52" s="523"/>
      <c r="J52" s="523"/>
      <c r="K52" s="523"/>
      <c r="L52" s="523"/>
      <c r="M52" s="523"/>
      <c r="N52" s="523"/>
      <c r="O52" s="523"/>
      <c r="P52" s="523"/>
      <c r="Q52" s="278"/>
      <c r="R52" s="278"/>
      <c r="S52" s="278"/>
      <c r="T52" s="278"/>
      <c r="U52" s="278"/>
      <c r="V52" s="278"/>
      <c r="W52" s="278"/>
    </row>
    <row r="53" spans="1:23" ht="12.75" customHeight="1">
      <c r="A53" s="522" t="s">
        <v>735</v>
      </c>
      <c r="B53" s="523"/>
      <c r="C53" s="523"/>
      <c r="D53" s="523"/>
      <c r="E53" s="523"/>
      <c r="F53" s="523"/>
      <c r="G53" s="523"/>
      <c r="H53" s="523"/>
      <c r="I53" s="523"/>
      <c r="J53" s="523"/>
      <c r="K53" s="523"/>
      <c r="L53" s="523"/>
      <c r="M53" s="523"/>
      <c r="N53" s="523"/>
      <c r="O53" s="523"/>
      <c r="P53" s="523"/>
      <c r="Q53" s="278"/>
      <c r="R53" s="278"/>
      <c r="S53" s="278"/>
      <c r="T53" s="278"/>
      <c r="U53" s="278"/>
      <c r="V53" s="278"/>
      <c r="W53" s="278"/>
    </row>
    <row r="54" spans="1:23" ht="12.75" customHeight="1">
      <c r="A54" s="279"/>
      <c r="B54" s="280"/>
      <c r="C54" s="280"/>
      <c r="D54" s="280"/>
      <c r="E54" s="280"/>
      <c r="F54" s="280"/>
      <c r="G54" s="280"/>
      <c r="H54" s="280"/>
      <c r="I54" s="280"/>
      <c r="J54" s="280"/>
      <c r="K54" s="280"/>
      <c r="L54" s="280"/>
      <c r="M54" s="280"/>
      <c r="N54" s="280"/>
      <c r="O54" s="280"/>
      <c r="P54" s="280"/>
      <c r="Q54" s="280"/>
      <c r="R54" s="280"/>
      <c r="S54" s="280"/>
      <c r="T54" s="280"/>
      <c r="U54" s="280"/>
      <c r="V54" s="280"/>
      <c r="W54" s="280"/>
    </row>
    <row r="55" spans="1:23">
      <c r="A55" t="s">
        <v>736</v>
      </c>
    </row>
    <row r="56" spans="1:23">
      <c r="A56" t="s">
        <v>737</v>
      </c>
    </row>
    <row r="57" spans="1:23">
      <c r="A57" t="s">
        <v>738</v>
      </c>
    </row>
    <row r="58" spans="1:23">
      <c r="A58" t="s">
        <v>739</v>
      </c>
    </row>
    <row r="60" spans="1:23" ht="23.25">
      <c r="A60" s="281" t="s">
        <v>740</v>
      </c>
    </row>
    <row r="61" spans="1:23">
      <c r="A61" s="282" t="s">
        <v>741</v>
      </c>
    </row>
    <row r="63" spans="1:23">
      <c r="A63" s="282" t="s">
        <v>742</v>
      </c>
    </row>
    <row r="64" spans="1:23">
      <c r="A64" s="283" t="s">
        <v>743</v>
      </c>
    </row>
    <row r="65" spans="1:6">
      <c r="A65" s="283" t="s">
        <v>744</v>
      </c>
    </row>
    <row r="66" spans="1:6">
      <c r="A66" s="283" t="s">
        <v>745</v>
      </c>
    </row>
    <row r="67" spans="1:6">
      <c r="A67" s="283" t="s">
        <v>746</v>
      </c>
    </row>
    <row r="68" spans="1:6">
      <c r="A68" s="283" t="s">
        <v>747</v>
      </c>
    </row>
    <row r="69" spans="1:6">
      <c r="A69" s="283" t="s">
        <v>748</v>
      </c>
    </row>
    <row r="70" spans="1:6">
      <c r="A70" s="283" t="s">
        <v>749</v>
      </c>
    </row>
    <row r="71" spans="1:6">
      <c r="A71" s="283" t="s">
        <v>750</v>
      </c>
    </row>
    <row r="72" spans="1:6">
      <c r="A72" s="210"/>
    </row>
    <row r="73" spans="1:6">
      <c r="A73" s="284"/>
    </row>
    <row r="75" spans="1:6" ht="12.75" customHeight="1">
      <c r="A75" s="524" t="s">
        <v>751</v>
      </c>
      <c r="B75" s="524"/>
      <c r="C75" s="524"/>
      <c r="D75" s="524"/>
      <c r="E75" s="524"/>
      <c r="F75" s="524"/>
    </row>
    <row r="76" spans="1:6">
      <c r="A76" s="524"/>
      <c r="B76" s="524"/>
      <c r="C76" s="524"/>
      <c r="D76" s="524"/>
      <c r="E76" s="524"/>
      <c r="F76" s="524"/>
    </row>
    <row r="77" spans="1:6">
      <c r="A77" t="s">
        <v>752</v>
      </c>
    </row>
    <row r="78" spans="1:6">
      <c r="A78" t="s">
        <v>753</v>
      </c>
    </row>
    <row r="79" spans="1:6">
      <c r="A79" t="s">
        <v>754</v>
      </c>
    </row>
    <row r="80" spans="1:6">
      <c r="A80" t="s">
        <v>755</v>
      </c>
    </row>
    <row r="81" spans="1:1">
      <c r="A81" t="s">
        <v>756</v>
      </c>
    </row>
    <row r="108" spans="1:1" ht="14.25">
      <c r="A108" s="285"/>
    </row>
    <row r="109" spans="1:1" ht="14.25">
      <c r="A109" s="285"/>
    </row>
    <row r="110" spans="1:1" ht="14.25">
      <c r="A110" s="285"/>
    </row>
  </sheetData>
  <mergeCells count="21">
    <mergeCell ref="J7:J9"/>
    <mergeCell ref="K7:K9"/>
    <mergeCell ref="L7:L9"/>
    <mergeCell ref="M7:M9"/>
    <mergeCell ref="N7:N9"/>
    <mergeCell ref="A51:P52"/>
    <mergeCell ref="A53:P53"/>
    <mergeCell ref="A75:F76"/>
    <mergeCell ref="W7:W9"/>
    <mergeCell ref="P8:P9"/>
    <mergeCell ref="Q8:Q9"/>
    <mergeCell ref="T8:T9"/>
    <mergeCell ref="U8:U9"/>
    <mergeCell ref="A12:A15"/>
    <mergeCell ref="O7:O9"/>
    <mergeCell ref="P7:Q7"/>
    <mergeCell ref="R7:R9"/>
    <mergeCell ref="S7:S9"/>
    <mergeCell ref="T7:U7"/>
    <mergeCell ref="V7:V9"/>
    <mergeCell ref="I7:I9"/>
  </mergeCells>
  <pageMargins left="0.39370078740157483" right="0.39370078740157483" top="0.78740157480314965" bottom="0.78740157480314965" header="0.51181102362204722" footer="0.51181102362204722"/>
  <pageSetup paperSize="9" scale="5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94"/>
  <sheetViews>
    <sheetView topLeftCell="A61" zoomScale="85" zoomScaleNormal="85" workbookViewId="0">
      <selection activeCell="A106" sqref="A106"/>
    </sheetView>
  </sheetViews>
  <sheetFormatPr defaultColWidth="9.140625" defaultRowHeight="12.75"/>
  <cols>
    <col min="1" max="1" width="59" style="3" customWidth="1"/>
    <col min="2" max="2" width="14.85546875" style="3" customWidth="1"/>
    <col min="3" max="11" width="10" style="3" customWidth="1"/>
    <col min="12" max="21" width="11" style="3" customWidth="1"/>
    <col min="22" max="16384" width="9.140625" style="3"/>
  </cols>
  <sheetData>
    <row r="1" spans="1:21" ht="18">
      <c r="A1" s="349" t="s">
        <v>831</v>
      </c>
      <c r="B1" s="350"/>
      <c r="C1" s="349" t="s">
        <v>355</v>
      </c>
      <c r="D1" s="350"/>
      <c r="E1" s="351" t="s">
        <v>356</v>
      </c>
      <c r="F1" s="352"/>
      <c r="G1" s="352"/>
      <c r="H1" s="352"/>
      <c r="I1" s="353"/>
      <c r="J1" s="351" t="s">
        <v>357</v>
      </c>
      <c r="K1" s="352"/>
      <c r="L1" s="352"/>
      <c r="M1" s="352"/>
      <c r="N1" s="353"/>
      <c r="O1" s="351" t="s">
        <v>358</v>
      </c>
      <c r="P1" s="352"/>
      <c r="Q1" s="352"/>
    </row>
    <row r="2" spans="1:21" ht="20.25" customHeight="1">
      <c r="A2" s="354" t="s">
        <v>533</v>
      </c>
      <c r="B2" s="355"/>
      <c r="C2" s="356" t="s">
        <v>533</v>
      </c>
      <c r="D2" s="357"/>
      <c r="E2" s="354" t="s">
        <v>533</v>
      </c>
      <c r="F2" s="358"/>
      <c r="G2" s="358"/>
      <c r="H2" s="358"/>
      <c r="I2" s="355"/>
      <c r="J2" s="354" t="s">
        <v>533</v>
      </c>
      <c r="K2" s="358"/>
      <c r="L2" s="358"/>
      <c r="M2" s="358"/>
      <c r="N2" s="355"/>
      <c r="O2" s="354" t="s">
        <v>533</v>
      </c>
      <c r="P2" s="358"/>
      <c r="Q2" s="355"/>
      <c r="R2" s="104" t="s">
        <v>540</v>
      </c>
    </row>
    <row r="3" spans="1:21">
      <c r="A3" s="194" t="str">
        <f>INFO!B2</f>
        <v>Versio 24    2022_05_06</v>
      </c>
      <c r="C3" s="3" t="s">
        <v>544</v>
      </c>
    </row>
    <row r="4" spans="1:21" ht="18">
      <c r="A4" s="5" t="s">
        <v>359</v>
      </c>
      <c r="B4" s="31" t="s">
        <v>360</v>
      </c>
      <c r="C4" s="33" t="s">
        <v>361</v>
      </c>
      <c r="D4" s="33" t="s">
        <v>362</v>
      </c>
      <c r="E4" s="33" t="s">
        <v>363</v>
      </c>
      <c r="F4" s="33" t="s">
        <v>364</v>
      </c>
      <c r="G4" s="33" t="s">
        <v>365</v>
      </c>
      <c r="H4" s="33" t="s">
        <v>366</v>
      </c>
      <c r="I4" s="33" t="s">
        <v>367</v>
      </c>
      <c r="J4" s="33" t="s">
        <v>368</v>
      </c>
      <c r="K4" s="33" t="s">
        <v>369</v>
      </c>
      <c r="L4" s="33" t="s">
        <v>370</v>
      </c>
      <c r="M4" s="33" t="s">
        <v>371</v>
      </c>
      <c r="N4" s="33" t="s">
        <v>372</v>
      </c>
      <c r="O4" s="33" t="s">
        <v>373</v>
      </c>
      <c r="P4" s="33" t="s">
        <v>374</v>
      </c>
      <c r="Q4" s="33" t="s">
        <v>375</v>
      </c>
      <c r="R4" s="33" t="s">
        <v>376</v>
      </c>
      <c r="S4" s="33" t="s">
        <v>377</v>
      </c>
      <c r="T4" s="33" t="s">
        <v>378</v>
      </c>
      <c r="U4" s="175" t="s">
        <v>379</v>
      </c>
    </row>
    <row r="5" spans="1:21" ht="16.5" customHeight="1">
      <c r="A5" s="116" t="s">
        <v>380</v>
      </c>
      <c r="B5" s="8"/>
      <c r="C5" s="192">
        <f ca="1">NOW()-90</f>
        <v>44776.582428240741</v>
      </c>
      <c r="D5" s="38">
        <f ca="1">EOMONTH(C5,1)</f>
        <v>44834</v>
      </c>
      <c r="E5" s="38">
        <f t="shared" ref="E5:T5" ca="1" si="0">EOMONTH(D5,1)</f>
        <v>44865</v>
      </c>
      <c r="F5" s="38">
        <f t="shared" ca="1" si="0"/>
        <v>44895</v>
      </c>
      <c r="G5" s="38">
        <f t="shared" ca="1" si="0"/>
        <v>44926</v>
      </c>
      <c r="H5" s="38">
        <f t="shared" ca="1" si="0"/>
        <v>44957</v>
      </c>
      <c r="I5" s="38">
        <f t="shared" ca="1" si="0"/>
        <v>44985</v>
      </c>
      <c r="J5" s="38">
        <f t="shared" ca="1" si="0"/>
        <v>45016</v>
      </c>
      <c r="K5" s="38">
        <f t="shared" ca="1" si="0"/>
        <v>45046</v>
      </c>
      <c r="L5" s="38">
        <f t="shared" ca="1" si="0"/>
        <v>45077</v>
      </c>
      <c r="M5" s="38">
        <f t="shared" ca="1" si="0"/>
        <v>45107</v>
      </c>
      <c r="N5" s="38">
        <f t="shared" ca="1" si="0"/>
        <v>45138</v>
      </c>
      <c r="O5" s="38">
        <f t="shared" ca="1" si="0"/>
        <v>45169</v>
      </c>
      <c r="P5" s="38">
        <f t="shared" ca="1" si="0"/>
        <v>45199</v>
      </c>
      <c r="Q5" s="38">
        <f t="shared" ca="1" si="0"/>
        <v>45230</v>
      </c>
      <c r="R5" s="38">
        <f t="shared" ca="1" si="0"/>
        <v>45260</v>
      </c>
      <c r="S5" s="38">
        <f t="shared" ca="1" si="0"/>
        <v>45291</v>
      </c>
      <c r="T5" s="38">
        <f t="shared" ca="1" si="0"/>
        <v>45322</v>
      </c>
      <c r="U5" s="10"/>
    </row>
    <row r="6" spans="1:21" s="108" customFormat="1" ht="16.5" customHeight="1">
      <c r="A6" s="293"/>
      <c r="B6" s="294"/>
      <c r="C6" s="108" t="s">
        <v>543</v>
      </c>
      <c r="D6" s="192"/>
      <c r="E6" s="192"/>
      <c r="F6" s="192"/>
      <c r="G6" s="192"/>
      <c r="H6" s="192"/>
      <c r="I6" s="192"/>
      <c r="J6" s="192"/>
      <c r="K6" s="192"/>
      <c r="L6" s="192"/>
      <c r="M6" s="192"/>
      <c r="N6" s="192"/>
      <c r="O6" s="192"/>
      <c r="P6" s="192"/>
      <c r="Q6" s="192"/>
      <c r="R6" s="192"/>
      <c r="S6" s="192"/>
      <c r="T6" s="192"/>
      <c r="U6" s="36"/>
    </row>
    <row r="7" spans="1:21">
      <c r="A7" s="11" t="s">
        <v>381</v>
      </c>
      <c r="B7" s="193">
        <f ca="1">NOW()-88</f>
        <v>44778.582428240741</v>
      </c>
      <c r="D7" s="13"/>
      <c r="E7" s="13"/>
      <c r="F7" s="13"/>
      <c r="G7" s="13"/>
      <c r="H7" s="13"/>
      <c r="I7" s="13"/>
      <c r="J7" s="13"/>
      <c r="K7" s="13"/>
      <c r="L7" s="13"/>
      <c r="M7" s="13"/>
      <c r="N7" s="13"/>
      <c r="O7" s="13"/>
      <c r="P7" s="13"/>
      <c r="Q7" s="13"/>
      <c r="R7" s="13"/>
      <c r="S7" s="13"/>
      <c r="T7" s="13"/>
      <c r="U7" s="14"/>
    </row>
    <row r="8" spans="1:21">
      <c r="A8" s="160" t="s">
        <v>382</v>
      </c>
      <c r="B8" s="9">
        <f>SUM(C8:V8)+0.001</f>
        <v>1E-3</v>
      </c>
      <c r="C8" s="9"/>
      <c r="D8" s="9"/>
      <c r="E8" s="9"/>
      <c r="F8" s="9"/>
      <c r="G8" s="9"/>
      <c r="H8" s="9"/>
      <c r="I8" s="9"/>
      <c r="J8" s="9"/>
      <c r="K8" s="9"/>
      <c r="L8" s="9"/>
      <c r="M8" s="9"/>
      <c r="N8" s="9"/>
      <c r="O8" s="9"/>
      <c r="P8" s="9"/>
      <c r="Q8" s="9"/>
      <c r="R8" s="9"/>
      <c r="S8" s="9"/>
      <c r="T8" s="9"/>
      <c r="U8" s="10"/>
    </row>
    <row r="9" spans="1:21">
      <c r="A9" s="161" t="s">
        <v>383</v>
      </c>
      <c r="B9" s="35">
        <f>SUM(C9:V9)</f>
        <v>0</v>
      </c>
      <c r="C9" s="13"/>
      <c r="D9" s="13"/>
      <c r="E9" s="13"/>
      <c r="F9" s="13"/>
      <c r="G9" s="13"/>
      <c r="H9" s="13"/>
      <c r="I9" s="13"/>
      <c r="J9" s="13"/>
      <c r="K9" s="13"/>
      <c r="L9" s="13"/>
      <c r="M9" s="13"/>
      <c r="N9" s="13"/>
      <c r="O9" s="13"/>
      <c r="P9" s="13"/>
      <c r="Q9" s="13"/>
      <c r="R9" s="13"/>
      <c r="S9" s="13"/>
      <c r="T9" s="13"/>
      <c r="U9" s="14"/>
    </row>
    <row r="10" spans="1:21">
      <c r="A10" s="160" t="s">
        <v>384</v>
      </c>
      <c r="B10" s="9">
        <f>SUM(C10:V10)</f>
        <v>0</v>
      </c>
      <c r="C10" s="9"/>
      <c r="D10" s="9"/>
      <c r="E10" s="9"/>
      <c r="F10" s="9"/>
      <c r="G10" s="9"/>
      <c r="H10" s="9"/>
      <c r="I10" s="9"/>
      <c r="J10" s="9"/>
      <c r="K10" s="9"/>
      <c r="L10" s="9"/>
      <c r="M10" s="9"/>
      <c r="N10" s="9"/>
      <c r="O10" s="9"/>
      <c r="P10" s="9"/>
      <c r="Q10" s="9"/>
      <c r="R10" s="9"/>
      <c r="S10" s="9"/>
      <c r="T10" s="9"/>
      <c r="U10" s="10"/>
    </row>
    <row r="11" spans="1:21">
      <c r="A11" s="161" t="s">
        <v>385</v>
      </c>
      <c r="B11" s="35">
        <f>SUM(C11:V11)</f>
        <v>0</v>
      </c>
      <c r="C11" s="13"/>
      <c r="D11" s="13"/>
      <c r="E11" s="13"/>
      <c r="F11" s="13"/>
      <c r="G11" s="13"/>
      <c r="H11" s="13"/>
      <c r="I11" s="13"/>
      <c r="J11" s="13"/>
      <c r="K11" s="13"/>
      <c r="L11" s="13"/>
      <c r="M11" s="13"/>
      <c r="N11" s="13"/>
      <c r="O11" s="13"/>
      <c r="P11" s="13"/>
      <c r="Q11" s="13"/>
      <c r="R11" s="13"/>
      <c r="S11" s="13"/>
      <c r="T11" s="13"/>
      <c r="U11" s="14"/>
    </row>
    <row r="12" spans="1:21">
      <c r="A12" s="161" t="s">
        <v>820</v>
      </c>
      <c r="B12" s="35">
        <f>SUM(C12:V12)</f>
        <v>0</v>
      </c>
      <c r="C12" s="13">
        <f>C26</f>
        <v>0</v>
      </c>
      <c r="D12" s="13">
        <f t="shared" ref="D12:T12" si="1">D26</f>
        <v>0</v>
      </c>
      <c r="E12" s="13">
        <f t="shared" si="1"/>
        <v>0</v>
      </c>
      <c r="F12" s="13">
        <f t="shared" si="1"/>
        <v>0</v>
      </c>
      <c r="G12" s="13">
        <f t="shared" si="1"/>
        <v>0</v>
      </c>
      <c r="H12" s="13">
        <f t="shared" si="1"/>
        <v>0</v>
      </c>
      <c r="I12" s="13">
        <f t="shared" si="1"/>
        <v>0</v>
      </c>
      <c r="J12" s="13">
        <f t="shared" si="1"/>
        <v>0</v>
      </c>
      <c r="K12" s="13">
        <f t="shared" si="1"/>
        <v>0</v>
      </c>
      <c r="L12" s="13">
        <f t="shared" si="1"/>
        <v>0</v>
      </c>
      <c r="M12" s="13">
        <f t="shared" si="1"/>
        <v>0</v>
      </c>
      <c r="N12" s="13">
        <f t="shared" si="1"/>
        <v>0</v>
      </c>
      <c r="O12" s="13">
        <f t="shared" si="1"/>
        <v>0</v>
      </c>
      <c r="P12" s="13">
        <f t="shared" si="1"/>
        <v>0</v>
      </c>
      <c r="Q12" s="13">
        <f t="shared" si="1"/>
        <v>0</v>
      </c>
      <c r="R12" s="13">
        <f t="shared" si="1"/>
        <v>0</v>
      </c>
      <c r="S12" s="13">
        <f t="shared" si="1"/>
        <v>0</v>
      </c>
      <c r="T12" s="13">
        <f t="shared" si="1"/>
        <v>0</v>
      </c>
      <c r="U12" s="14"/>
    </row>
    <row r="13" spans="1:21" hidden="1">
      <c r="A13" s="184" t="s">
        <v>531</v>
      </c>
      <c r="B13" s="185">
        <f>SUM(C13:V13)</f>
        <v>0</v>
      </c>
      <c r="C13" s="185">
        <f>$L$29*(C9+C11)</f>
        <v>0</v>
      </c>
      <c r="D13" s="185">
        <f t="shared" ref="D13:T13" si="2">$L$29*(D9+D11)</f>
        <v>0</v>
      </c>
      <c r="E13" s="185">
        <f t="shared" si="2"/>
        <v>0</v>
      </c>
      <c r="F13" s="185">
        <f t="shared" si="2"/>
        <v>0</v>
      </c>
      <c r="G13" s="185">
        <f t="shared" si="2"/>
        <v>0</v>
      </c>
      <c r="H13" s="185">
        <f t="shared" si="2"/>
        <v>0</v>
      </c>
      <c r="I13" s="185">
        <f t="shared" si="2"/>
        <v>0</v>
      </c>
      <c r="J13" s="185">
        <f t="shared" si="2"/>
        <v>0</v>
      </c>
      <c r="K13" s="185">
        <f t="shared" si="2"/>
        <v>0</v>
      </c>
      <c r="L13" s="185">
        <f t="shared" si="2"/>
        <v>0</v>
      </c>
      <c r="M13" s="185">
        <f t="shared" si="2"/>
        <v>0</v>
      </c>
      <c r="N13" s="185">
        <f t="shared" si="2"/>
        <v>0</v>
      </c>
      <c r="O13" s="185">
        <f t="shared" si="2"/>
        <v>0</v>
      </c>
      <c r="P13" s="185">
        <f t="shared" si="2"/>
        <v>0</v>
      </c>
      <c r="Q13" s="185">
        <f t="shared" si="2"/>
        <v>0</v>
      </c>
      <c r="R13" s="185">
        <f t="shared" si="2"/>
        <v>0</v>
      </c>
      <c r="S13" s="185">
        <f t="shared" si="2"/>
        <v>0</v>
      </c>
      <c r="T13" s="185">
        <f t="shared" si="2"/>
        <v>0</v>
      </c>
      <c r="U13" s="14"/>
    </row>
    <row r="14" spans="1:21">
      <c r="A14" s="160" t="s">
        <v>386</v>
      </c>
      <c r="B14" s="9">
        <f t="shared" ref="B14" si="3">SUM(C14:T14)</f>
        <v>0</v>
      </c>
      <c r="C14" s="9"/>
      <c r="D14" s="9"/>
      <c r="E14" s="9"/>
      <c r="F14" s="9"/>
      <c r="G14" s="9"/>
      <c r="H14" s="9"/>
      <c r="I14" s="9"/>
      <c r="J14" s="9"/>
      <c r="K14" s="9"/>
      <c r="L14" s="9"/>
      <c r="M14" s="9"/>
      <c r="N14" s="9"/>
      <c r="O14" s="9"/>
      <c r="P14" s="9"/>
      <c r="Q14" s="9"/>
      <c r="R14" s="9"/>
      <c r="S14" s="9"/>
      <c r="T14" s="9"/>
      <c r="U14" s="10"/>
    </row>
    <row r="15" spans="1:21" s="108" customFormat="1">
      <c r="A15" s="163" t="s">
        <v>387</v>
      </c>
      <c r="B15" s="176">
        <v>0.24</v>
      </c>
      <c r="C15" s="177">
        <v>0</v>
      </c>
      <c r="D15" s="177">
        <v>0</v>
      </c>
      <c r="E15" s="177">
        <v>0.01</v>
      </c>
      <c r="F15" s="177">
        <v>0.01</v>
      </c>
      <c r="G15" s="177">
        <v>0.01</v>
      </c>
      <c r="H15" s="177">
        <v>0.01</v>
      </c>
      <c r="I15" s="177">
        <v>0.01</v>
      </c>
      <c r="J15" s="177">
        <v>0.01</v>
      </c>
      <c r="K15" s="177">
        <v>0.01</v>
      </c>
      <c r="L15" s="177">
        <v>0.01</v>
      </c>
      <c r="M15" s="177">
        <v>0.01</v>
      </c>
      <c r="N15" s="177">
        <v>0.01</v>
      </c>
      <c r="O15" s="177">
        <v>0.01</v>
      </c>
      <c r="P15" s="177">
        <v>0.01</v>
      </c>
      <c r="Q15" s="177">
        <v>0.01</v>
      </c>
      <c r="R15" s="177">
        <v>0.01</v>
      </c>
      <c r="S15" s="177">
        <v>0.01</v>
      </c>
      <c r="T15" s="177">
        <v>0.01</v>
      </c>
      <c r="U15" s="35"/>
    </row>
    <row r="16" spans="1:21">
      <c r="A16" s="167" t="s">
        <v>388</v>
      </c>
      <c r="B16" s="138">
        <f>SUM(C16:V16)</f>
        <v>0</v>
      </c>
      <c r="C16" s="138">
        <f>SUM(C8:C11,C13:C14)*(1-C15)*$B$15</f>
        <v>0</v>
      </c>
      <c r="D16" s="138">
        <f t="shared" ref="D16:T16" si="4">SUM(D8:D11,D13:D14)*(1-D15)*$B$15</f>
        <v>0</v>
      </c>
      <c r="E16" s="138">
        <f t="shared" si="4"/>
        <v>0</v>
      </c>
      <c r="F16" s="138">
        <f t="shared" si="4"/>
        <v>0</v>
      </c>
      <c r="G16" s="138">
        <f t="shared" si="4"/>
        <v>0</v>
      </c>
      <c r="H16" s="138">
        <f t="shared" si="4"/>
        <v>0</v>
      </c>
      <c r="I16" s="138">
        <f t="shared" si="4"/>
        <v>0</v>
      </c>
      <c r="J16" s="138">
        <f t="shared" si="4"/>
        <v>0</v>
      </c>
      <c r="K16" s="138">
        <f t="shared" si="4"/>
        <v>0</v>
      </c>
      <c r="L16" s="138">
        <f t="shared" si="4"/>
        <v>0</v>
      </c>
      <c r="M16" s="138">
        <f t="shared" si="4"/>
        <v>0</v>
      </c>
      <c r="N16" s="138">
        <f t="shared" si="4"/>
        <v>0</v>
      </c>
      <c r="O16" s="138">
        <f t="shared" si="4"/>
        <v>0</v>
      </c>
      <c r="P16" s="138">
        <f t="shared" si="4"/>
        <v>0</v>
      </c>
      <c r="Q16" s="138">
        <f t="shared" si="4"/>
        <v>0</v>
      </c>
      <c r="R16" s="138">
        <f t="shared" si="4"/>
        <v>0</v>
      </c>
      <c r="S16" s="138">
        <f t="shared" si="4"/>
        <v>0</v>
      </c>
      <c r="T16" s="138">
        <f t="shared" si="4"/>
        <v>0</v>
      </c>
      <c r="U16" s="138"/>
    </row>
    <row r="17" spans="1:21">
      <c r="A17" s="168" t="s">
        <v>360</v>
      </c>
      <c r="B17" s="132">
        <f>SUM(C17:V17)</f>
        <v>0</v>
      </c>
      <c r="C17" s="132">
        <f>SUM(C8:C14)+C16</f>
        <v>0</v>
      </c>
      <c r="D17" s="132">
        <f t="shared" ref="D17:U17" si="5">SUM(D8:D14)+D16</f>
        <v>0</v>
      </c>
      <c r="E17" s="132">
        <f t="shared" si="5"/>
        <v>0</v>
      </c>
      <c r="F17" s="132">
        <f t="shared" si="5"/>
        <v>0</v>
      </c>
      <c r="G17" s="132">
        <f t="shared" si="5"/>
        <v>0</v>
      </c>
      <c r="H17" s="132">
        <f t="shared" si="5"/>
        <v>0</v>
      </c>
      <c r="I17" s="132">
        <f t="shared" si="5"/>
        <v>0</v>
      </c>
      <c r="J17" s="132">
        <f t="shared" si="5"/>
        <v>0</v>
      </c>
      <c r="K17" s="132">
        <f t="shared" si="5"/>
        <v>0</v>
      </c>
      <c r="L17" s="132">
        <f t="shared" si="5"/>
        <v>0</v>
      </c>
      <c r="M17" s="132">
        <f t="shared" si="5"/>
        <v>0</v>
      </c>
      <c r="N17" s="132">
        <f t="shared" si="5"/>
        <v>0</v>
      </c>
      <c r="O17" s="132">
        <f t="shared" si="5"/>
        <v>0</v>
      </c>
      <c r="P17" s="132">
        <f t="shared" si="5"/>
        <v>0</v>
      </c>
      <c r="Q17" s="132">
        <f t="shared" si="5"/>
        <v>0</v>
      </c>
      <c r="R17" s="132">
        <f t="shared" si="5"/>
        <v>0</v>
      </c>
      <c r="S17" s="132">
        <f t="shared" si="5"/>
        <v>0</v>
      </c>
      <c r="T17" s="132">
        <f t="shared" si="5"/>
        <v>0</v>
      </c>
      <c r="U17" s="132">
        <f t="shared" si="5"/>
        <v>0</v>
      </c>
    </row>
    <row r="18" spans="1:21">
      <c r="A18" s="168"/>
      <c r="B18" s="132"/>
      <c r="C18" s="132"/>
      <c r="D18" s="132"/>
      <c r="E18" s="132"/>
      <c r="F18" s="132"/>
      <c r="G18" s="132"/>
      <c r="H18" s="132"/>
      <c r="I18" s="132"/>
      <c r="J18" s="132"/>
      <c r="K18" s="132"/>
      <c r="L18" s="132"/>
      <c r="M18" s="132"/>
      <c r="N18" s="132"/>
      <c r="O18" s="132"/>
      <c r="P18" s="132"/>
      <c r="Q18" s="132"/>
      <c r="R18" s="132"/>
      <c r="S18" s="132"/>
      <c r="T18" s="132"/>
      <c r="U18" s="132"/>
    </row>
    <row r="19" spans="1:21">
      <c r="A19" s="11" t="s">
        <v>832</v>
      </c>
      <c r="B19" s="193"/>
      <c r="C19" s="13"/>
      <c r="D19" s="13"/>
      <c r="E19" s="13"/>
      <c r="F19" s="13"/>
      <c r="G19" s="13"/>
      <c r="H19" s="13"/>
      <c r="I19" s="13"/>
      <c r="J19" s="13"/>
      <c r="K19" s="13"/>
      <c r="L19" s="13"/>
      <c r="M19" s="13"/>
      <c r="N19" s="13"/>
      <c r="O19" s="13"/>
      <c r="P19" s="13"/>
      <c r="Q19" s="13"/>
      <c r="R19" s="13"/>
      <c r="S19" s="13"/>
      <c r="T19" s="13"/>
      <c r="U19" s="14"/>
    </row>
    <row r="20" spans="1:21">
      <c r="A20" s="160" t="s">
        <v>382</v>
      </c>
      <c r="B20" s="35">
        <f t="shared" ref="B20:B26" si="6">SUM(C20:V20)</f>
        <v>0</v>
      </c>
      <c r="C20" s="13"/>
      <c r="D20" s="13"/>
      <c r="E20" s="13"/>
      <c r="F20" s="13"/>
      <c r="G20" s="13"/>
      <c r="H20" s="13"/>
      <c r="I20" s="13"/>
      <c r="J20" s="13"/>
      <c r="K20" s="13"/>
      <c r="L20" s="13"/>
      <c r="M20" s="13"/>
      <c r="N20" s="13"/>
      <c r="O20" s="13"/>
      <c r="P20" s="13"/>
      <c r="Q20" s="13"/>
      <c r="R20" s="13"/>
      <c r="S20" s="13"/>
      <c r="T20" s="13"/>
      <c r="U20" s="14"/>
    </row>
    <row r="21" spans="1:21">
      <c r="A21" s="161" t="s">
        <v>383</v>
      </c>
      <c r="B21" s="9">
        <f t="shared" si="6"/>
        <v>0</v>
      </c>
      <c r="C21" s="13"/>
      <c r="D21" s="13"/>
      <c r="E21" s="13"/>
      <c r="F21" s="13"/>
      <c r="G21" s="13"/>
      <c r="H21" s="13"/>
      <c r="I21" s="13"/>
      <c r="J21" s="13"/>
      <c r="K21" s="13"/>
      <c r="L21" s="13"/>
      <c r="M21" s="13"/>
      <c r="N21" s="13"/>
      <c r="O21" s="13"/>
      <c r="P21" s="13"/>
      <c r="Q21" s="13"/>
      <c r="R21" s="13"/>
      <c r="S21" s="13"/>
      <c r="T21" s="13"/>
      <c r="U21" s="14"/>
    </row>
    <row r="22" spans="1:21">
      <c r="A22" s="160" t="s">
        <v>384</v>
      </c>
      <c r="B22" s="35">
        <f t="shared" si="6"/>
        <v>0</v>
      </c>
      <c r="C22" s="13"/>
      <c r="D22" s="13"/>
      <c r="E22" s="13"/>
      <c r="F22" s="13"/>
      <c r="G22" s="13"/>
      <c r="H22" s="13"/>
      <c r="I22" s="13"/>
      <c r="J22" s="13"/>
      <c r="K22" s="13"/>
      <c r="L22" s="13"/>
      <c r="M22" s="13"/>
      <c r="N22" s="13"/>
      <c r="O22" s="13"/>
      <c r="P22" s="13"/>
      <c r="Q22" s="13"/>
      <c r="R22" s="13"/>
      <c r="S22" s="13"/>
      <c r="T22" s="13"/>
      <c r="U22" s="14"/>
    </row>
    <row r="23" spans="1:21">
      <c r="A23" s="161" t="s">
        <v>385</v>
      </c>
      <c r="B23" s="9">
        <f t="shared" si="6"/>
        <v>0</v>
      </c>
      <c r="C23" s="13"/>
      <c r="D23" s="13"/>
      <c r="E23" s="13"/>
      <c r="F23" s="13"/>
      <c r="G23" s="13"/>
      <c r="H23" s="13"/>
      <c r="I23" s="13"/>
      <c r="J23" s="13"/>
      <c r="K23" s="13"/>
      <c r="L23" s="13"/>
      <c r="M23" s="13"/>
      <c r="N23" s="13"/>
      <c r="O23" s="13"/>
      <c r="P23" s="13"/>
      <c r="Q23" s="13"/>
      <c r="R23" s="13"/>
      <c r="S23" s="13"/>
      <c r="T23" s="13"/>
      <c r="U23" s="14"/>
    </row>
    <row r="24" spans="1:21" hidden="1">
      <c r="A24" s="184" t="s">
        <v>531</v>
      </c>
      <c r="B24" s="185">
        <f t="shared" si="6"/>
        <v>0</v>
      </c>
      <c r="C24" s="185">
        <f t="shared" ref="C24:T24" si="7">$L$29*(C21+C23)</f>
        <v>0</v>
      </c>
      <c r="D24" s="185">
        <f t="shared" si="7"/>
        <v>0</v>
      </c>
      <c r="E24" s="185">
        <f t="shared" si="7"/>
        <v>0</v>
      </c>
      <c r="F24" s="185">
        <f t="shared" si="7"/>
        <v>0</v>
      </c>
      <c r="G24" s="185">
        <f t="shared" si="7"/>
        <v>0</v>
      </c>
      <c r="H24" s="185">
        <f t="shared" si="7"/>
        <v>0</v>
      </c>
      <c r="I24" s="185">
        <f t="shared" si="7"/>
        <v>0</v>
      </c>
      <c r="J24" s="185">
        <f t="shared" si="7"/>
        <v>0</v>
      </c>
      <c r="K24" s="185">
        <f t="shared" si="7"/>
        <v>0</v>
      </c>
      <c r="L24" s="185">
        <f t="shared" si="7"/>
        <v>0</v>
      </c>
      <c r="M24" s="185">
        <f t="shared" si="7"/>
        <v>0</v>
      </c>
      <c r="N24" s="185">
        <f t="shared" si="7"/>
        <v>0</v>
      </c>
      <c r="O24" s="185">
        <f t="shared" si="7"/>
        <v>0</v>
      </c>
      <c r="P24" s="185">
        <f t="shared" si="7"/>
        <v>0</v>
      </c>
      <c r="Q24" s="185">
        <f t="shared" si="7"/>
        <v>0</v>
      </c>
      <c r="R24" s="185">
        <f t="shared" si="7"/>
        <v>0</v>
      </c>
      <c r="S24" s="185">
        <f t="shared" si="7"/>
        <v>0</v>
      </c>
      <c r="T24" s="185">
        <f t="shared" si="7"/>
        <v>0</v>
      </c>
      <c r="U24" s="14"/>
    </row>
    <row r="25" spans="1:21">
      <c r="A25" s="290" t="s">
        <v>360</v>
      </c>
      <c r="B25" s="291">
        <f t="shared" si="6"/>
        <v>0</v>
      </c>
      <c r="C25" s="132">
        <f>SUM(C20:C24)</f>
        <v>0</v>
      </c>
      <c r="D25" s="132">
        <f t="shared" ref="D25:U25" si="8">SUM(D20:D24)</f>
        <v>0</v>
      </c>
      <c r="E25" s="132">
        <f t="shared" si="8"/>
        <v>0</v>
      </c>
      <c r="F25" s="132">
        <f t="shared" si="8"/>
        <v>0</v>
      </c>
      <c r="G25" s="132">
        <f t="shared" si="8"/>
        <v>0</v>
      </c>
      <c r="H25" s="132">
        <f t="shared" si="8"/>
        <v>0</v>
      </c>
      <c r="I25" s="132">
        <f t="shared" si="8"/>
        <v>0</v>
      </c>
      <c r="J25" s="132">
        <f t="shared" si="8"/>
        <v>0</v>
      </c>
      <c r="K25" s="132">
        <f t="shared" si="8"/>
        <v>0</v>
      </c>
      <c r="L25" s="132">
        <f t="shared" si="8"/>
        <v>0</v>
      </c>
      <c r="M25" s="132">
        <f t="shared" si="8"/>
        <v>0</v>
      </c>
      <c r="N25" s="132">
        <f t="shared" si="8"/>
        <v>0</v>
      </c>
      <c r="O25" s="132">
        <f t="shared" si="8"/>
        <v>0</v>
      </c>
      <c r="P25" s="132">
        <f t="shared" si="8"/>
        <v>0</v>
      </c>
      <c r="Q25" s="132">
        <f t="shared" si="8"/>
        <v>0</v>
      </c>
      <c r="R25" s="132">
        <f t="shared" si="8"/>
        <v>0</v>
      </c>
      <c r="S25" s="132">
        <f t="shared" si="8"/>
        <v>0</v>
      </c>
      <c r="T25" s="132">
        <f t="shared" si="8"/>
        <v>0</v>
      </c>
      <c r="U25" s="132">
        <f t="shared" si="8"/>
        <v>0</v>
      </c>
    </row>
    <row r="26" spans="1:21">
      <c r="A26" s="290" t="s">
        <v>833</v>
      </c>
      <c r="B26" s="291">
        <f t="shared" si="6"/>
        <v>0</v>
      </c>
      <c r="C26" s="132"/>
      <c r="D26" s="132"/>
      <c r="E26" s="132"/>
      <c r="F26" s="132"/>
      <c r="G26" s="132"/>
      <c r="H26" s="132"/>
      <c r="I26" s="132"/>
      <c r="J26" s="132"/>
      <c r="K26" s="132"/>
      <c r="L26" s="132"/>
      <c r="M26" s="132"/>
      <c r="N26" s="132"/>
      <c r="O26" s="132"/>
      <c r="P26" s="132"/>
      <c r="Q26" s="132"/>
      <c r="R26" s="132"/>
      <c r="S26" s="132"/>
      <c r="T26" s="132"/>
      <c r="U26" s="132"/>
    </row>
    <row r="27" spans="1:21">
      <c r="A27" s="11"/>
      <c r="B27" s="292">
        <f t="shared" ref="B27:T27" si="9">B12/(B25+0.001)</f>
        <v>0</v>
      </c>
      <c r="C27" s="292">
        <f t="shared" si="9"/>
        <v>0</v>
      </c>
      <c r="D27" s="292">
        <f t="shared" si="9"/>
        <v>0</v>
      </c>
      <c r="E27" s="292">
        <f t="shared" si="9"/>
        <v>0</v>
      </c>
      <c r="F27" s="292">
        <f t="shared" si="9"/>
        <v>0</v>
      </c>
      <c r="G27" s="292">
        <f t="shared" si="9"/>
        <v>0</v>
      </c>
      <c r="H27" s="292">
        <f t="shared" si="9"/>
        <v>0</v>
      </c>
      <c r="I27" s="292">
        <f t="shared" si="9"/>
        <v>0</v>
      </c>
      <c r="J27" s="292">
        <f t="shared" si="9"/>
        <v>0</v>
      </c>
      <c r="K27" s="292">
        <f t="shared" si="9"/>
        <v>0</v>
      </c>
      <c r="L27" s="292">
        <f t="shared" si="9"/>
        <v>0</v>
      </c>
      <c r="M27" s="292">
        <f t="shared" si="9"/>
        <v>0</v>
      </c>
      <c r="N27" s="292">
        <f t="shared" si="9"/>
        <v>0</v>
      </c>
      <c r="O27" s="292">
        <f t="shared" si="9"/>
        <v>0</v>
      </c>
      <c r="P27" s="292">
        <f t="shared" si="9"/>
        <v>0</v>
      </c>
      <c r="Q27" s="292">
        <f t="shared" si="9"/>
        <v>0</v>
      </c>
      <c r="R27" s="292">
        <f t="shared" si="9"/>
        <v>0</v>
      </c>
      <c r="S27" s="292">
        <f t="shared" si="9"/>
        <v>0</v>
      </c>
      <c r="T27" s="292">
        <f t="shared" si="9"/>
        <v>0</v>
      </c>
      <c r="U27" s="14"/>
    </row>
    <row r="28" spans="1:21">
      <c r="A28" s="15"/>
      <c r="B28" s="9"/>
      <c r="C28" s="9"/>
      <c r="D28" s="9"/>
      <c r="E28" s="9"/>
      <c r="F28" s="9"/>
      <c r="G28" s="9"/>
      <c r="H28" s="9"/>
      <c r="I28" s="9"/>
      <c r="J28" s="9"/>
      <c r="K28" s="9"/>
      <c r="L28" s="9"/>
      <c r="M28" s="9"/>
      <c r="N28" s="9"/>
      <c r="O28" s="9"/>
      <c r="P28" s="9"/>
      <c r="Q28" s="9"/>
      <c r="R28" s="9"/>
      <c r="S28" s="9"/>
      <c r="T28" s="9"/>
      <c r="U28" s="10"/>
    </row>
    <row r="29" spans="1:21">
      <c r="A29" s="11" t="s">
        <v>389</v>
      </c>
      <c r="B29" s="12"/>
      <c r="C29" s="13"/>
      <c r="D29" s="13"/>
      <c r="E29" s="13"/>
      <c r="F29" s="190" t="s">
        <v>526</v>
      </c>
      <c r="G29" s="190"/>
      <c r="H29" s="191">
        <f>SUM(B30:B32)/SUM(B8:B11)</f>
        <v>0</v>
      </c>
      <c r="I29" s="13"/>
      <c r="J29" s="13"/>
      <c r="K29" s="188" t="s">
        <v>528</v>
      </c>
      <c r="L29" s="189">
        <v>0</v>
      </c>
      <c r="M29" s="13"/>
      <c r="N29" s="13"/>
      <c r="O29" s="13"/>
      <c r="P29" s="13"/>
      <c r="Q29" s="13"/>
      <c r="R29" s="13"/>
      <c r="S29" s="13"/>
      <c r="T29" s="13"/>
      <c r="U29" s="14"/>
    </row>
    <row r="30" spans="1:21">
      <c r="A30" s="164" t="s">
        <v>390</v>
      </c>
      <c r="B30" s="9">
        <f t="shared" ref="B30:B45" si="10">SUM(C30:V30)</f>
        <v>0</v>
      </c>
      <c r="C30" s="9"/>
      <c r="D30" s="9"/>
      <c r="E30" s="9"/>
      <c r="F30" s="9"/>
      <c r="G30" s="9"/>
      <c r="H30" s="9"/>
      <c r="I30" s="9"/>
      <c r="J30" s="9"/>
      <c r="K30" s="9"/>
      <c r="L30" s="9"/>
      <c r="M30" s="9"/>
      <c r="N30" s="9"/>
      <c r="O30" s="9"/>
      <c r="P30" s="9"/>
      <c r="Q30" s="9"/>
      <c r="R30" s="9"/>
      <c r="S30" s="9"/>
      <c r="T30" s="9"/>
      <c r="U30" s="10"/>
    </row>
    <row r="31" spans="1:21">
      <c r="A31" s="165" t="s">
        <v>391</v>
      </c>
      <c r="B31" s="13">
        <f t="shared" si="10"/>
        <v>0</v>
      </c>
      <c r="C31" s="13"/>
      <c r="D31" s="13"/>
      <c r="E31" s="13"/>
      <c r="F31" s="13"/>
      <c r="G31" s="13"/>
      <c r="H31" s="13"/>
      <c r="I31" s="13"/>
      <c r="J31" s="13"/>
      <c r="K31" s="13"/>
      <c r="L31" s="13"/>
      <c r="M31" s="13"/>
      <c r="N31" s="13"/>
      <c r="O31" s="13"/>
      <c r="P31" s="13"/>
      <c r="Q31" s="13"/>
      <c r="R31" s="13"/>
      <c r="S31" s="13"/>
      <c r="T31" s="13"/>
      <c r="U31" s="14"/>
    </row>
    <row r="32" spans="1:21">
      <c r="A32" s="164" t="s">
        <v>392</v>
      </c>
      <c r="B32" s="9">
        <f t="shared" si="10"/>
        <v>0</v>
      </c>
      <c r="C32" s="9"/>
      <c r="D32" s="9"/>
      <c r="E32" s="9"/>
      <c r="F32" s="9"/>
      <c r="G32" s="9"/>
      <c r="H32" s="9"/>
      <c r="I32" s="9"/>
      <c r="J32" s="9"/>
      <c r="K32" s="9"/>
      <c r="L32" s="9"/>
      <c r="M32" s="9"/>
      <c r="N32" s="9"/>
      <c r="O32" s="9"/>
      <c r="P32" s="9"/>
      <c r="Q32" s="9"/>
      <c r="R32" s="9"/>
      <c r="S32" s="9"/>
      <c r="T32" s="9"/>
      <c r="U32" s="10"/>
    </row>
    <row r="33" spans="1:21" hidden="1">
      <c r="A33" s="186" t="s">
        <v>530</v>
      </c>
      <c r="B33" s="187">
        <f t="shared" si="10"/>
        <v>0</v>
      </c>
      <c r="C33" s="187">
        <f>$H$29*C13</f>
        <v>0</v>
      </c>
      <c r="D33" s="187">
        <f t="shared" ref="D33:T33" si="11">$H$29*D13</f>
        <v>0</v>
      </c>
      <c r="E33" s="187">
        <f t="shared" si="11"/>
        <v>0</v>
      </c>
      <c r="F33" s="187">
        <f t="shared" si="11"/>
        <v>0</v>
      </c>
      <c r="G33" s="187">
        <f t="shared" si="11"/>
        <v>0</v>
      </c>
      <c r="H33" s="187">
        <f t="shared" si="11"/>
        <v>0</v>
      </c>
      <c r="I33" s="187">
        <f t="shared" si="11"/>
        <v>0</v>
      </c>
      <c r="J33" s="187">
        <f t="shared" si="11"/>
        <v>0</v>
      </c>
      <c r="K33" s="187">
        <f t="shared" si="11"/>
        <v>0</v>
      </c>
      <c r="L33" s="187">
        <f t="shared" si="11"/>
        <v>0</v>
      </c>
      <c r="M33" s="187">
        <f t="shared" si="11"/>
        <v>0</v>
      </c>
      <c r="N33" s="187">
        <f t="shared" si="11"/>
        <v>0</v>
      </c>
      <c r="O33" s="187">
        <f t="shared" si="11"/>
        <v>0</v>
      </c>
      <c r="P33" s="187">
        <f t="shared" si="11"/>
        <v>0</v>
      </c>
      <c r="Q33" s="187">
        <f t="shared" si="11"/>
        <v>0</v>
      </c>
      <c r="R33" s="187">
        <f t="shared" si="11"/>
        <v>0</v>
      </c>
      <c r="S33" s="187">
        <f t="shared" si="11"/>
        <v>0</v>
      </c>
      <c r="T33" s="187">
        <f t="shared" si="11"/>
        <v>0</v>
      </c>
      <c r="U33" s="10"/>
    </row>
    <row r="34" spans="1:21">
      <c r="A34" s="165" t="s">
        <v>393</v>
      </c>
      <c r="B34" s="13">
        <f t="shared" si="10"/>
        <v>0</v>
      </c>
      <c r="C34" s="13"/>
      <c r="D34" s="13"/>
      <c r="E34" s="13"/>
      <c r="F34" s="13"/>
      <c r="G34" s="13"/>
      <c r="H34" s="13"/>
      <c r="I34" s="13"/>
      <c r="J34" s="13"/>
      <c r="K34" s="13"/>
      <c r="L34" s="13"/>
      <c r="M34" s="13"/>
      <c r="N34" s="13"/>
      <c r="O34" s="13"/>
      <c r="P34" s="13"/>
      <c r="Q34" s="13"/>
      <c r="R34" s="13"/>
      <c r="S34" s="13"/>
      <c r="T34" s="13"/>
      <c r="U34" s="14"/>
    </row>
    <row r="35" spans="1:21">
      <c r="A35" s="164" t="s">
        <v>394</v>
      </c>
      <c r="B35" s="9">
        <f t="shared" si="10"/>
        <v>0</v>
      </c>
      <c r="C35" s="9"/>
      <c r="D35" s="9"/>
      <c r="E35" s="9"/>
      <c r="F35" s="9"/>
      <c r="G35" s="9"/>
      <c r="H35" s="9"/>
      <c r="I35" s="9"/>
      <c r="J35" s="9"/>
      <c r="K35" s="9"/>
      <c r="L35" s="9"/>
      <c r="M35" s="9"/>
      <c r="N35" s="9"/>
      <c r="O35" s="9"/>
      <c r="P35" s="9"/>
      <c r="Q35" s="9"/>
      <c r="R35" s="9"/>
      <c r="S35" s="9"/>
      <c r="T35" s="9"/>
      <c r="U35" s="10"/>
    </row>
    <row r="36" spans="1:21">
      <c r="A36" s="165" t="s">
        <v>395</v>
      </c>
      <c r="B36" s="13">
        <f t="shared" si="10"/>
        <v>0</v>
      </c>
      <c r="C36" s="13"/>
      <c r="D36" s="13"/>
      <c r="E36" s="13"/>
      <c r="F36" s="13"/>
      <c r="G36" s="13"/>
      <c r="H36" s="13"/>
      <c r="I36" s="13"/>
      <c r="J36" s="13"/>
      <c r="K36" s="13"/>
      <c r="L36" s="13"/>
      <c r="M36" s="13"/>
      <c r="N36" s="13"/>
      <c r="O36" s="13"/>
      <c r="P36" s="13"/>
      <c r="Q36" s="13"/>
      <c r="R36" s="13"/>
      <c r="S36" s="13"/>
      <c r="T36" s="13"/>
      <c r="U36" s="14"/>
    </row>
    <row r="37" spans="1:21">
      <c r="A37" s="164" t="s">
        <v>396</v>
      </c>
      <c r="B37" s="9">
        <f t="shared" si="10"/>
        <v>0</v>
      </c>
      <c r="C37" s="9"/>
      <c r="D37" s="9"/>
      <c r="E37" s="9"/>
      <c r="F37" s="9"/>
      <c r="G37" s="9"/>
      <c r="H37" s="9"/>
      <c r="I37" s="9"/>
      <c r="J37" s="9"/>
      <c r="K37" s="9"/>
      <c r="L37" s="9"/>
      <c r="M37" s="9"/>
      <c r="N37" s="9"/>
      <c r="O37" s="9"/>
      <c r="P37" s="9"/>
      <c r="Q37" s="9"/>
      <c r="R37" s="9"/>
      <c r="S37" s="9"/>
      <c r="T37" s="9"/>
      <c r="U37" s="10"/>
    </row>
    <row r="38" spans="1:21">
      <c r="A38" s="165" t="s">
        <v>397</v>
      </c>
      <c r="B38" s="13">
        <f t="shared" si="10"/>
        <v>0</v>
      </c>
      <c r="C38" s="13"/>
      <c r="D38" s="13"/>
      <c r="E38" s="13"/>
      <c r="F38" s="13"/>
      <c r="G38" s="13"/>
      <c r="H38" s="13"/>
      <c r="I38" s="13"/>
      <c r="J38" s="13"/>
      <c r="K38" s="13"/>
      <c r="L38" s="13"/>
      <c r="M38" s="13"/>
      <c r="N38" s="13"/>
      <c r="O38" s="13"/>
      <c r="P38" s="13"/>
      <c r="Q38" s="13"/>
      <c r="R38" s="13"/>
      <c r="S38" s="13"/>
      <c r="T38" s="13"/>
      <c r="U38" s="14"/>
    </row>
    <row r="39" spans="1:21">
      <c r="A39" s="164" t="s">
        <v>834</v>
      </c>
      <c r="B39" s="9">
        <f t="shared" ref="B39" si="12">SUM(C39:V39)</f>
        <v>0</v>
      </c>
      <c r="C39" s="9"/>
      <c r="D39" s="9"/>
      <c r="E39" s="9"/>
      <c r="F39" s="9"/>
      <c r="G39" s="9"/>
      <c r="H39" s="9"/>
      <c r="I39" s="9"/>
      <c r="J39" s="9"/>
      <c r="K39" s="9"/>
      <c r="L39" s="9"/>
      <c r="M39" s="9"/>
      <c r="N39" s="9"/>
      <c r="O39" s="9"/>
      <c r="P39" s="9"/>
      <c r="Q39" s="9"/>
      <c r="R39" s="9"/>
      <c r="S39" s="9"/>
      <c r="T39" s="9"/>
      <c r="U39" s="10"/>
    </row>
    <row r="40" spans="1:21">
      <c r="A40" s="165" t="s">
        <v>835</v>
      </c>
      <c r="B40" s="13">
        <f t="shared" ref="B40" si="13">SUM(C40:V40)</f>
        <v>0</v>
      </c>
      <c r="C40" s="13"/>
      <c r="D40" s="13"/>
      <c r="E40" s="13"/>
      <c r="F40" s="13"/>
      <c r="G40" s="13"/>
      <c r="H40" s="13"/>
      <c r="I40" s="13"/>
      <c r="J40" s="13"/>
      <c r="K40" s="13"/>
      <c r="L40" s="13"/>
      <c r="M40" s="13"/>
      <c r="N40" s="13"/>
      <c r="O40" s="13"/>
      <c r="P40" s="13"/>
      <c r="Q40" s="13"/>
      <c r="R40" s="13"/>
      <c r="S40" s="13"/>
      <c r="T40" s="13"/>
      <c r="U40" s="14"/>
    </row>
    <row r="41" spans="1:21">
      <c r="A41" s="173" t="s">
        <v>398</v>
      </c>
      <c r="B41" s="138">
        <f t="shared" si="10"/>
        <v>0</v>
      </c>
      <c r="C41" s="138">
        <f>0.24*(C30+C31+C33+C35+C36+C37+C38+C53+C56)+0.11*C52</f>
        <v>0</v>
      </c>
      <c r="D41" s="138">
        <f t="shared" ref="D41:T41" si="14">0.24*(D30+D31+D33+D35+D36+D37+D38+D53+D56)+0.11*D52</f>
        <v>0</v>
      </c>
      <c r="E41" s="138">
        <f t="shared" si="14"/>
        <v>0</v>
      </c>
      <c r="F41" s="138">
        <f t="shared" si="14"/>
        <v>0</v>
      </c>
      <c r="G41" s="138">
        <f t="shared" si="14"/>
        <v>0</v>
      </c>
      <c r="H41" s="138">
        <f t="shared" si="14"/>
        <v>0</v>
      </c>
      <c r="I41" s="138">
        <f t="shared" si="14"/>
        <v>0</v>
      </c>
      <c r="J41" s="138">
        <f t="shared" si="14"/>
        <v>0</v>
      </c>
      <c r="K41" s="138">
        <f t="shared" si="14"/>
        <v>0</v>
      </c>
      <c r="L41" s="138">
        <f t="shared" si="14"/>
        <v>0</v>
      </c>
      <c r="M41" s="138">
        <f t="shared" si="14"/>
        <v>0</v>
      </c>
      <c r="N41" s="138">
        <f t="shared" si="14"/>
        <v>0</v>
      </c>
      <c r="O41" s="138">
        <f t="shared" si="14"/>
        <v>0</v>
      </c>
      <c r="P41" s="138">
        <f t="shared" si="14"/>
        <v>0</v>
      </c>
      <c r="Q41" s="138">
        <f t="shared" si="14"/>
        <v>0</v>
      </c>
      <c r="R41" s="138">
        <f t="shared" si="14"/>
        <v>0</v>
      </c>
      <c r="S41" s="138">
        <f t="shared" si="14"/>
        <v>0</v>
      </c>
      <c r="T41" s="138">
        <f t="shared" si="14"/>
        <v>0</v>
      </c>
      <c r="U41" s="138"/>
    </row>
    <row r="42" spans="1:21">
      <c r="A42" s="174" t="s">
        <v>399</v>
      </c>
      <c r="B42" s="145">
        <f t="shared" si="10"/>
        <v>0</v>
      </c>
      <c r="C42" s="145">
        <f>C91</f>
        <v>0</v>
      </c>
      <c r="D42" s="145">
        <f t="shared" ref="D42:T42" si="15">D91</f>
        <v>0</v>
      </c>
      <c r="E42" s="145">
        <f t="shared" si="15"/>
        <v>0</v>
      </c>
      <c r="F42" s="145">
        <f t="shared" si="15"/>
        <v>0</v>
      </c>
      <c r="G42" s="145">
        <f t="shared" si="15"/>
        <v>0</v>
      </c>
      <c r="H42" s="145">
        <f t="shared" si="15"/>
        <v>0</v>
      </c>
      <c r="I42" s="145">
        <f t="shared" si="15"/>
        <v>0</v>
      </c>
      <c r="J42" s="145">
        <f t="shared" si="15"/>
        <v>0</v>
      </c>
      <c r="K42" s="145">
        <f t="shared" si="15"/>
        <v>0</v>
      </c>
      <c r="L42" s="145">
        <f t="shared" si="15"/>
        <v>0</v>
      </c>
      <c r="M42" s="145">
        <f t="shared" si="15"/>
        <v>0</v>
      </c>
      <c r="N42" s="145">
        <f t="shared" si="15"/>
        <v>0</v>
      </c>
      <c r="O42" s="145">
        <f t="shared" si="15"/>
        <v>0</v>
      </c>
      <c r="P42" s="145">
        <f t="shared" si="15"/>
        <v>0</v>
      </c>
      <c r="Q42" s="145">
        <f t="shared" si="15"/>
        <v>0</v>
      </c>
      <c r="R42" s="145">
        <f t="shared" si="15"/>
        <v>0</v>
      </c>
      <c r="S42" s="145">
        <f t="shared" si="15"/>
        <v>0</v>
      </c>
      <c r="T42" s="145">
        <f t="shared" si="15"/>
        <v>0</v>
      </c>
      <c r="U42" s="145"/>
    </row>
    <row r="43" spans="1:21">
      <c r="A43" s="164" t="s">
        <v>541</v>
      </c>
      <c r="B43" s="9">
        <f t="shared" si="10"/>
        <v>0</v>
      </c>
      <c r="C43" s="9"/>
      <c r="D43" s="9"/>
      <c r="E43" s="9"/>
      <c r="F43" s="9"/>
      <c r="G43" s="9"/>
      <c r="H43" s="9"/>
      <c r="I43" s="9"/>
      <c r="J43" s="9"/>
      <c r="K43" s="9"/>
      <c r="L43" s="9"/>
      <c r="M43" s="9"/>
      <c r="N43" s="9"/>
      <c r="O43" s="9"/>
      <c r="P43" s="9"/>
      <c r="Q43" s="9"/>
      <c r="R43" s="9"/>
      <c r="S43" s="9"/>
      <c r="T43" s="9"/>
      <c r="U43" s="10"/>
    </row>
    <row r="44" spans="1:21">
      <c r="A44" s="169" t="s">
        <v>360</v>
      </c>
      <c r="B44" s="12">
        <f t="shared" si="10"/>
        <v>0</v>
      </c>
      <c r="C44" s="12">
        <f t="shared" ref="C44:T44" si="16">SUM(C30:C43)</f>
        <v>0</v>
      </c>
      <c r="D44" s="12">
        <f t="shared" si="16"/>
        <v>0</v>
      </c>
      <c r="E44" s="12">
        <f t="shared" si="16"/>
        <v>0</v>
      </c>
      <c r="F44" s="12">
        <f t="shared" si="16"/>
        <v>0</v>
      </c>
      <c r="G44" s="12">
        <f t="shared" si="16"/>
        <v>0</v>
      </c>
      <c r="H44" s="12">
        <f t="shared" si="16"/>
        <v>0</v>
      </c>
      <c r="I44" s="12">
        <f t="shared" si="16"/>
        <v>0</v>
      </c>
      <c r="J44" s="12">
        <f t="shared" si="16"/>
        <v>0</v>
      </c>
      <c r="K44" s="12">
        <f t="shared" si="16"/>
        <v>0</v>
      </c>
      <c r="L44" s="12">
        <f t="shared" si="16"/>
        <v>0</v>
      </c>
      <c r="M44" s="12">
        <f t="shared" si="16"/>
        <v>0</v>
      </c>
      <c r="N44" s="12">
        <f t="shared" si="16"/>
        <v>0</v>
      </c>
      <c r="O44" s="12">
        <f t="shared" si="16"/>
        <v>0</v>
      </c>
      <c r="P44" s="12">
        <f t="shared" si="16"/>
        <v>0</v>
      </c>
      <c r="Q44" s="12">
        <f t="shared" si="16"/>
        <v>0</v>
      </c>
      <c r="R44" s="12">
        <f t="shared" si="16"/>
        <v>0</v>
      </c>
      <c r="S44" s="12">
        <f t="shared" si="16"/>
        <v>0</v>
      </c>
      <c r="T44" s="12">
        <f t="shared" si="16"/>
        <v>0</v>
      </c>
      <c r="U44" s="12"/>
    </row>
    <row r="45" spans="1:21" s="4" customFormat="1">
      <c r="A45" s="140" t="s">
        <v>400</v>
      </c>
      <c r="B45" s="141">
        <f t="shared" si="10"/>
        <v>0</v>
      </c>
      <c r="C45" s="32">
        <f t="shared" ref="C45:U45" si="17">C17-C44</f>
        <v>0</v>
      </c>
      <c r="D45" s="32">
        <f t="shared" si="17"/>
        <v>0</v>
      </c>
      <c r="E45" s="32">
        <f t="shared" si="17"/>
        <v>0</v>
      </c>
      <c r="F45" s="32">
        <f t="shared" si="17"/>
        <v>0</v>
      </c>
      <c r="G45" s="32">
        <f t="shared" si="17"/>
        <v>0</v>
      </c>
      <c r="H45" s="32">
        <f t="shared" si="17"/>
        <v>0</v>
      </c>
      <c r="I45" s="32">
        <f t="shared" si="17"/>
        <v>0</v>
      </c>
      <c r="J45" s="32">
        <f t="shared" si="17"/>
        <v>0</v>
      </c>
      <c r="K45" s="32">
        <f t="shared" si="17"/>
        <v>0</v>
      </c>
      <c r="L45" s="32">
        <f t="shared" si="17"/>
        <v>0</v>
      </c>
      <c r="M45" s="32">
        <f t="shared" si="17"/>
        <v>0</v>
      </c>
      <c r="N45" s="32">
        <f t="shared" si="17"/>
        <v>0</v>
      </c>
      <c r="O45" s="32">
        <f t="shared" si="17"/>
        <v>0</v>
      </c>
      <c r="P45" s="32">
        <f t="shared" si="17"/>
        <v>0</v>
      </c>
      <c r="Q45" s="32">
        <f t="shared" si="17"/>
        <v>0</v>
      </c>
      <c r="R45" s="32">
        <f t="shared" si="17"/>
        <v>0</v>
      </c>
      <c r="S45" s="32">
        <f t="shared" si="17"/>
        <v>0</v>
      </c>
      <c r="T45" s="32">
        <f t="shared" si="17"/>
        <v>0</v>
      </c>
      <c r="U45" s="32">
        <f t="shared" si="17"/>
        <v>0</v>
      </c>
    </row>
    <row r="46" spans="1:21" s="4" customFormat="1">
      <c r="A46" s="11"/>
      <c r="B46" s="12"/>
      <c r="C46" s="13"/>
      <c r="D46" s="13"/>
      <c r="E46" s="13"/>
      <c r="F46" s="13"/>
      <c r="G46" s="13"/>
      <c r="H46" s="13"/>
      <c r="I46" s="13"/>
      <c r="J46" s="13"/>
      <c r="K46" s="13"/>
      <c r="L46" s="13"/>
      <c r="M46" s="13"/>
      <c r="N46" s="13"/>
      <c r="O46" s="13"/>
      <c r="P46" s="13"/>
      <c r="Q46" s="13"/>
      <c r="R46" s="13"/>
      <c r="S46" s="13"/>
      <c r="T46" s="13"/>
      <c r="U46" s="14"/>
    </row>
    <row r="47" spans="1:21">
      <c r="A47" s="24" t="s">
        <v>401</v>
      </c>
      <c r="B47" s="32"/>
      <c r="C47" s="9"/>
      <c r="D47" s="9"/>
      <c r="E47" s="9"/>
      <c r="F47" s="9"/>
      <c r="G47" s="9"/>
      <c r="H47" s="9"/>
      <c r="I47" s="9"/>
      <c r="J47" s="9"/>
      <c r="K47" s="9"/>
      <c r="L47" s="9"/>
      <c r="M47" s="9"/>
      <c r="N47" s="9"/>
      <c r="O47" s="9"/>
      <c r="P47" s="9"/>
      <c r="Q47" s="9"/>
      <c r="R47" s="9"/>
      <c r="S47" s="9"/>
      <c r="T47" s="9"/>
      <c r="U47" s="10"/>
    </row>
    <row r="48" spans="1:21" s="4" customFormat="1">
      <c r="A48" s="11"/>
      <c r="B48" s="12"/>
      <c r="C48" s="13"/>
      <c r="D48" s="13"/>
      <c r="E48" s="13"/>
      <c r="F48" s="13"/>
      <c r="G48" s="13"/>
      <c r="H48" s="13"/>
      <c r="I48" s="13"/>
      <c r="J48" s="13"/>
      <c r="K48" s="13"/>
      <c r="L48" s="13"/>
      <c r="M48" s="13"/>
      <c r="N48" s="13"/>
      <c r="O48" s="13"/>
      <c r="P48" s="13"/>
      <c r="Q48" s="13"/>
      <c r="R48" s="13"/>
      <c r="S48" s="13"/>
      <c r="T48" s="13"/>
      <c r="U48" s="14"/>
    </row>
    <row r="49" spans="1:21">
      <c r="A49" s="24" t="s">
        <v>402</v>
      </c>
      <c r="B49" s="32"/>
      <c r="C49" s="9"/>
      <c r="D49" s="9"/>
      <c r="E49" s="9"/>
      <c r="F49" s="9"/>
      <c r="G49" s="9"/>
      <c r="H49" s="9"/>
      <c r="I49" s="9"/>
      <c r="J49" s="9"/>
      <c r="K49" s="9"/>
      <c r="L49" s="9"/>
      <c r="M49" s="9"/>
      <c r="N49" s="9"/>
      <c r="O49" s="9"/>
      <c r="P49" s="9"/>
      <c r="Q49" s="9"/>
      <c r="R49" s="9"/>
      <c r="S49" s="9"/>
      <c r="T49" s="9"/>
      <c r="U49" s="10"/>
    </row>
    <row r="50" spans="1:21">
      <c r="A50" s="114" t="s">
        <v>403</v>
      </c>
      <c r="B50" s="35">
        <f>SUM(C50:V50)</f>
        <v>0</v>
      </c>
      <c r="C50" s="35"/>
      <c r="D50" s="35"/>
      <c r="E50" s="35"/>
      <c r="F50" s="35"/>
      <c r="G50" s="35"/>
      <c r="H50" s="35"/>
      <c r="I50" s="35"/>
      <c r="J50" s="35"/>
      <c r="K50" s="35"/>
      <c r="L50" s="35"/>
      <c r="M50" s="35"/>
      <c r="N50" s="35"/>
      <c r="O50" s="35"/>
      <c r="P50" s="35"/>
      <c r="Q50" s="35"/>
      <c r="R50" s="35"/>
      <c r="S50" s="35"/>
      <c r="T50" s="35"/>
      <c r="U50" s="36"/>
    </row>
    <row r="51" spans="1:21">
      <c r="A51" s="160" t="s">
        <v>779</v>
      </c>
      <c r="B51" s="9">
        <f>SUM(C51:V51)</f>
        <v>0</v>
      </c>
      <c r="C51" s="9"/>
      <c r="D51" s="9"/>
      <c r="E51" s="9"/>
      <c r="F51" s="9"/>
      <c r="G51" s="9"/>
      <c r="H51" s="9"/>
      <c r="I51" s="9"/>
      <c r="J51" s="9"/>
      <c r="K51" s="9"/>
      <c r="L51" s="9"/>
      <c r="M51" s="9"/>
      <c r="N51" s="9"/>
      <c r="O51" s="9"/>
      <c r="P51" s="9"/>
      <c r="Q51" s="9"/>
      <c r="R51" s="9"/>
      <c r="S51" s="9"/>
      <c r="T51" s="9"/>
      <c r="U51" s="10"/>
    </row>
    <row r="52" spans="1:21">
      <c r="A52" s="114" t="s">
        <v>404</v>
      </c>
      <c r="B52" s="35">
        <f>SUM(C52:V52)</f>
        <v>0</v>
      </c>
      <c r="C52" s="35"/>
      <c r="D52" s="35"/>
      <c r="E52" s="35"/>
      <c r="F52" s="35"/>
      <c r="G52" s="35"/>
      <c r="H52" s="35"/>
      <c r="I52" s="35"/>
      <c r="J52" s="35"/>
      <c r="K52" s="35"/>
      <c r="L52" s="35"/>
      <c r="M52" s="35"/>
      <c r="N52" s="35"/>
      <c r="O52" s="35"/>
      <c r="P52" s="35"/>
      <c r="Q52" s="35"/>
      <c r="R52" s="35"/>
      <c r="S52" s="35"/>
      <c r="T52" s="35"/>
      <c r="U52" s="36"/>
    </row>
    <row r="53" spans="1:21">
      <c r="A53" s="160" t="s">
        <v>532</v>
      </c>
      <c r="B53" s="9">
        <f>SUM(C53:V53)</f>
        <v>0</v>
      </c>
      <c r="C53" s="9"/>
      <c r="D53" s="9"/>
      <c r="E53" s="9"/>
      <c r="F53" s="9"/>
      <c r="G53" s="9"/>
      <c r="H53" s="9"/>
      <c r="I53" s="9"/>
      <c r="J53" s="9"/>
      <c r="K53" s="9"/>
      <c r="L53" s="9"/>
      <c r="M53" s="9"/>
      <c r="N53" s="9"/>
      <c r="O53" s="9"/>
      <c r="P53" s="9"/>
      <c r="Q53" s="9"/>
      <c r="R53" s="9"/>
      <c r="S53" s="9"/>
      <c r="T53" s="9"/>
      <c r="U53" s="10"/>
    </row>
    <row r="54" spans="1:21" s="4" customFormat="1">
      <c r="A54" s="168" t="s">
        <v>405</v>
      </c>
      <c r="B54" s="132">
        <f>SUM(C54:V54)</f>
        <v>0</v>
      </c>
      <c r="C54" s="130">
        <f>SUM(C50:C53)</f>
        <v>0</v>
      </c>
      <c r="D54" s="130">
        <f t="shared" ref="D54:U54" si="18">SUM(D50:D53)</f>
        <v>0</v>
      </c>
      <c r="E54" s="130">
        <f t="shared" si="18"/>
        <v>0</v>
      </c>
      <c r="F54" s="130">
        <f t="shared" si="18"/>
        <v>0</v>
      </c>
      <c r="G54" s="130">
        <f t="shared" si="18"/>
        <v>0</v>
      </c>
      <c r="H54" s="130">
        <f t="shared" si="18"/>
        <v>0</v>
      </c>
      <c r="I54" s="130">
        <f t="shared" si="18"/>
        <v>0</v>
      </c>
      <c r="J54" s="130">
        <f t="shared" si="18"/>
        <v>0</v>
      </c>
      <c r="K54" s="130">
        <f t="shared" si="18"/>
        <v>0</v>
      </c>
      <c r="L54" s="130">
        <f t="shared" si="18"/>
        <v>0</v>
      </c>
      <c r="M54" s="130">
        <f t="shared" si="18"/>
        <v>0</v>
      </c>
      <c r="N54" s="130">
        <f t="shared" si="18"/>
        <v>0</v>
      </c>
      <c r="O54" s="130">
        <f t="shared" si="18"/>
        <v>0</v>
      </c>
      <c r="P54" s="130">
        <f t="shared" si="18"/>
        <v>0</v>
      </c>
      <c r="Q54" s="130">
        <f t="shared" si="18"/>
        <v>0</v>
      </c>
      <c r="R54" s="130">
        <f t="shared" si="18"/>
        <v>0</v>
      </c>
      <c r="S54" s="130">
        <f t="shared" si="18"/>
        <v>0</v>
      </c>
      <c r="T54" s="130">
        <f t="shared" si="18"/>
        <v>0</v>
      </c>
      <c r="U54" s="130">
        <f t="shared" si="18"/>
        <v>0</v>
      </c>
    </row>
    <row r="55" spans="1:21">
      <c r="A55" s="15"/>
      <c r="B55" s="9"/>
      <c r="C55" s="9"/>
      <c r="D55" s="9"/>
      <c r="E55" s="9"/>
      <c r="F55" s="9"/>
      <c r="G55" s="9"/>
      <c r="H55" s="9"/>
      <c r="I55" s="9"/>
      <c r="J55" s="9"/>
      <c r="K55" s="9"/>
      <c r="L55" s="9"/>
      <c r="M55" s="9"/>
      <c r="N55" s="9"/>
      <c r="O55" s="9"/>
      <c r="P55" s="9"/>
      <c r="Q55" s="9"/>
      <c r="R55" s="9"/>
      <c r="S55" s="9"/>
      <c r="T55" s="9"/>
      <c r="U55" s="10"/>
    </row>
    <row r="56" spans="1:21">
      <c r="A56" s="117" t="s">
        <v>406</v>
      </c>
      <c r="B56" s="35">
        <f>SUM(C56:V56)</f>
        <v>0</v>
      </c>
      <c r="C56" s="35"/>
      <c r="D56" s="35"/>
      <c r="E56" s="35"/>
      <c r="F56" s="35"/>
      <c r="G56" s="35"/>
      <c r="H56" s="35"/>
      <c r="I56" s="35"/>
      <c r="J56" s="35"/>
      <c r="K56" s="35"/>
      <c r="L56" s="35"/>
      <c r="M56" s="35"/>
      <c r="N56" s="35"/>
      <c r="O56" s="35"/>
      <c r="P56" s="35"/>
      <c r="Q56" s="35"/>
      <c r="R56" s="35"/>
      <c r="S56" s="35"/>
      <c r="T56" s="35"/>
      <c r="U56" s="36"/>
    </row>
    <row r="57" spans="1:21">
      <c r="A57" s="140" t="s">
        <v>407</v>
      </c>
      <c r="B57" s="141">
        <f>SUM(C57:V57)</f>
        <v>0</v>
      </c>
      <c r="C57" s="141">
        <f>C54+C56</f>
        <v>0</v>
      </c>
      <c r="D57" s="141">
        <f t="shared" ref="D57:U57" si="19">D54+D56</f>
        <v>0</v>
      </c>
      <c r="E57" s="141">
        <f t="shared" si="19"/>
        <v>0</v>
      </c>
      <c r="F57" s="141">
        <f t="shared" si="19"/>
        <v>0</v>
      </c>
      <c r="G57" s="141">
        <f t="shared" si="19"/>
        <v>0</v>
      </c>
      <c r="H57" s="141">
        <f t="shared" si="19"/>
        <v>0</v>
      </c>
      <c r="I57" s="141">
        <f t="shared" si="19"/>
        <v>0</v>
      </c>
      <c r="J57" s="141">
        <f t="shared" si="19"/>
        <v>0</v>
      </c>
      <c r="K57" s="141">
        <f t="shared" si="19"/>
        <v>0</v>
      </c>
      <c r="L57" s="141">
        <f t="shared" si="19"/>
        <v>0</v>
      </c>
      <c r="M57" s="141">
        <f t="shared" si="19"/>
        <v>0</v>
      </c>
      <c r="N57" s="141">
        <f t="shared" si="19"/>
        <v>0</v>
      </c>
      <c r="O57" s="141">
        <f t="shared" si="19"/>
        <v>0</v>
      </c>
      <c r="P57" s="141">
        <f t="shared" si="19"/>
        <v>0</v>
      </c>
      <c r="Q57" s="141">
        <f t="shared" si="19"/>
        <v>0</v>
      </c>
      <c r="R57" s="141">
        <f t="shared" si="19"/>
        <v>0</v>
      </c>
      <c r="S57" s="141">
        <f t="shared" si="19"/>
        <v>0</v>
      </c>
      <c r="T57" s="141">
        <f t="shared" si="19"/>
        <v>0</v>
      </c>
      <c r="U57" s="141">
        <f t="shared" si="19"/>
        <v>0</v>
      </c>
    </row>
    <row r="58" spans="1:21">
      <c r="A58" s="11"/>
      <c r="B58" s="12"/>
      <c r="C58" s="13"/>
      <c r="D58" s="13"/>
      <c r="E58" s="13"/>
      <c r="F58" s="13"/>
      <c r="G58" s="13"/>
      <c r="H58" s="13"/>
      <c r="I58" s="13"/>
      <c r="J58" s="13"/>
      <c r="K58" s="13"/>
      <c r="L58" s="13"/>
      <c r="M58" s="13"/>
      <c r="N58" s="13"/>
      <c r="O58" s="13"/>
      <c r="P58" s="13"/>
      <c r="Q58" s="13"/>
      <c r="R58" s="13"/>
      <c r="S58" s="13"/>
      <c r="T58" s="13"/>
      <c r="U58" s="14"/>
    </row>
    <row r="59" spans="1:21">
      <c r="A59" s="24" t="s">
        <v>408</v>
      </c>
      <c r="B59" s="9"/>
      <c r="C59" s="9"/>
      <c r="D59" s="9"/>
      <c r="E59" s="9"/>
      <c r="F59" s="9"/>
      <c r="G59" s="9"/>
      <c r="H59" s="9"/>
      <c r="I59" s="9"/>
      <c r="J59" s="9"/>
      <c r="K59" s="9"/>
      <c r="L59" s="9"/>
      <c r="M59" s="9"/>
      <c r="N59" s="9"/>
      <c r="O59" s="9"/>
      <c r="P59" s="9"/>
      <c r="Q59" s="9"/>
      <c r="R59" s="9"/>
      <c r="S59" s="9"/>
      <c r="T59" s="9"/>
      <c r="U59" s="10"/>
    </row>
    <row r="60" spans="1:21">
      <c r="A60" s="161" t="s">
        <v>409</v>
      </c>
      <c r="B60" s="13">
        <f t="shared" ref="B60:B66" si="20">SUM(C60:V60)</f>
        <v>0</v>
      </c>
      <c r="C60" s="13"/>
      <c r="D60" s="13"/>
      <c r="E60" s="13"/>
      <c r="F60" s="13"/>
      <c r="G60" s="13"/>
      <c r="H60" s="13"/>
      <c r="I60" s="13"/>
      <c r="J60" s="13"/>
      <c r="K60" s="13"/>
      <c r="L60" s="13"/>
      <c r="M60" s="13"/>
      <c r="N60" s="13"/>
      <c r="O60" s="13"/>
      <c r="P60" s="13"/>
      <c r="Q60" s="13"/>
      <c r="R60" s="13"/>
      <c r="S60" s="13"/>
      <c r="T60" s="13"/>
      <c r="U60" s="14"/>
    </row>
    <row r="61" spans="1:21">
      <c r="A61" s="160" t="s">
        <v>410</v>
      </c>
      <c r="B61" s="9">
        <f t="shared" si="20"/>
        <v>0</v>
      </c>
      <c r="C61" s="9"/>
      <c r="D61" s="9"/>
      <c r="E61" s="9"/>
      <c r="F61" s="9"/>
      <c r="G61" s="9"/>
      <c r="H61" s="9"/>
      <c r="I61" s="9"/>
      <c r="J61" s="9"/>
      <c r="K61" s="9"/>
      <c r="L61" s="9"/>
      <c r="M61" s="9"/>
      <c r="N61" s="9"/>
      <c r="O61" s="9"/>
      <c r="P61" s="9"/>
      <c r="Q61" s="9"/>
      <c r="R61" s="9"/>
      <c r="S61" s="9"/>
      <c r="T61" s="9"/>
      <c r="U61" s="10"/>
    </row>
    <row r="62" spans="1:21">
      <c r="A62" s="170" t="s">
        <v>411</v>
      </c>
      <c r="B62" s="13">
        <f t="shared" si="20"/>
        <v>0</v>
      </c>
      <c r="C62" s="13"/>
      <c r="D62" s="13"/>
      <c r="E62" s="13"/>
      <c r="F62" s="13"/>
      <c r="G62" s="13"/>
      <c r="H62" s="13"/>
      <c r="I62" s="13"/>
      <c r="J62" s="13"/>
      <c r="K62" s="13"/>
      <c r="L62" s="13"/>
      <c r="M62" s="13"/>
      <c r="N62" s="13"/>
      <c r="O62" s="13"/>
      <c r="P62" s="13"/>
      <c r="Q62" s="13"/>
      <c r="R62" s="13"/>
      <c r="S62" s="13"/>
      <c r="T62" s="13"/>
      <c r="U62" s="14"/>
    </row>
    <row r="63" spans="1:21">
      <c r="A63" s="171" t="s">
        <v>412</v>
      </c>
      <c r="B63" s="9">
        <f t="shared" si="20"/>
        <v>0</v>
      </c>
      <c r="C63" s="9"/>
      <c r="D63" s="9"/>
      <c r="E63" s="9"/>
      <c r="F63" s="9"/>
      <c r="G63" s="9"/>
      <c r="H63" s="9"/>
      <c r="I63" s="9"/>
      <c r="J63" s="9"/>
      <c r="K63" s="9"/>
      <c r="L63" s="9"/>
      <c r="M63" s="9"/>
      <c r="N63" s="9"/>
      <c r="O63" s="9"/>
      <c r="P63" s="9"/>
      <c r="Q63" s="9"/>
      <c r="R63" s="9"/>
      <c r="S63" s="9"/>
      <c r="T63" s="9"/>
      <c r="U63" s="10"/>
    </row>
    <row r="64" spans="1:21">
      <c r="A64" s="170" t="s">
        <v>413</v>
      </c>
      <c r="B64" s="13">
        <f t="shared" si="20"/>
        <v>0</v>
      </c>
      <c r="C64" s="13"/>
      <c r="D64" s="13"/>
      <c r="E64" s="13"/>
      <c r="F64" s="13"/>
      <c r="G64" s="13"/>
      <c r="H64" s="13"/>
      <c r="I64" s="13"/>
      <c r="J64" s="13"/>
      <c r="K64" s="13"/>
      <c r="L64" s="13"/>
      <c r="M64" s="13"/>
      <c r="N64" s="13"/>
      <c r="O64" s="13"/>
      <c r="P64" s="13"/>
      <c r="Q64" s="13"/>
      <c r="R64" s="13"/>
      <c r="S64" s="13"/>
      <c r="T64" s="13"/>
      <c r="U64" s="14"/>
    </row>
    <row r="65" spans="1:21">
      <c r="A65" s="171" t="s">
        <v>777</v>
      </c>
      <c r="B65" s="9">
        <f t="shared" si="20"/>
        <v>0</v>
      </c>
      <c r="C65" s="9"/>
      <c r="D65" s="9"/>
      <c r="E65" s="9"/>
      <c r="F65" s="9"/>
      <c r="G65" s="9"/>
      <c r="H65" s="9"/>
      <c r="I65" s="9"/>
      <c r="J65" s="9"/>
      <c r="K65" s="9"/>
      <c r="L65" s="9"/>
      <c r="M65" s="9"/>
      <c r="N65" s="9"/>
      <c r="O65" s="9"/>
      <c r="P65" s="9"/>
      <c r="Q65" s="9"/>
      <c r="R65" s="9"/>
      <c r="S65" s="9"/>
      <c r="T65" s="9"/>
      <c r="U65" s="10"/>
    </row>
    <row r="66" spans="1:21">
      <c r="A66" s="170" t="s">
        <v>778</v>
      </c>
      <c r="B66" s="13">
        <f t="shared" si="20"/>
        <v>0</v>
      </c>
      <c r="C66" s="13"/>
      <c r="D66" s="13"/>
      <c r="E66" s="13"/>
      <c r="F66" s="13"/>
      <c r="G66" s="13"/>
      <c r="H66" s="13"/>
      <c r="I66" s="13"/>
      <c r="J66" s="13"/>
      <c r="K66" s="13"/>
      <c r="L66" s="13"/>
      <c r="M66" s="13"/>
      <c r="N66" s="13"/>
      <c r="O66" s="13"/>
      <c r="P66" s="13"/>
      <c r="Q66" s="13"/>
      <c r="R66" s="13"/>
      <c r="S66" s="13"/>
      <c r="T66" s="13"/>
      <c r="U66" s="14"/>
    </row>
    <row r="67" spans="1:21">
      <c r="A67" s="168" t="s">
        <v>414</v>
      </c>
      <c r="B67" s="132">
        <f>SUM(D67:V67)</f>
        <v>0</v>
      </c>
      <c r="C67" s="179">
        <v>0.5</v>
      </c>
      <c r="D67" s="132"/>
      <c r="E67" s="132"/>
      <c r="F67" s="159">
        <f>$B$54*$C$67*30%</f>
        <v>0</v>
      </c>
      <c r="G67" s="132"/>
      <c r="H67" s="132"/>
      <c r="I67" s="132"/>
      <c r="J67" s="132"/>
      <c r="K67" s="132"/>
      <c r="L67" s="132"/>
      <c r="M67" s="159">
        <f>$B$54*$C$67*50%</f>
        <v>0</v>
      </c>
      <c r="N67" s="132"/>
      <c r="O67" s="132"/>
      <c r="P67" s="132"/>
      <c r="Q67" s="132"/>
      <c r="R67" s="132"/>
      <c r="S67" s="132"/>
      <c r="T67" s="159">
        <f>$B$54*$C$67*20%</f>
        <v>0</v>
      </c>
      <c r="U67" s="133"/>
    </row>
    <row r="68" spans="1:21">
      <c r="A68" s="114" t="s">
        <v>415</v>
      </c>
      <c r="B68" s="35">
        <f>SUM(C68:V68)</f>
        <v>0</v>
      </c>
      <c r="C68" s="35"/>
      <c r="D68" s="35"/>
      <c r="E68" s="35"/>
      <c r="F68" s="35"/>
      <c r="G68" s="35"/>
      <c r="H68" s="35"/>
      <c r="I68" s="35"/>
      <c r="J68" s="35"/>
      <c r="K68" s="35"/>
      <c r="L68" s="35"/>
      <c r="M68" s="35"/>
      <c r="N68" s="35"/>
      <c r="O68" s="35"/>
      <c r="P68" s="35"/>
      <c r="Q68" s="35"/>
      <c r="R68" s="35"/>
      <c r="S68" s="35"/>
      <c r="T68" s="35"/>
      <c r="U68" s="36"/>
    </row>
    <row r="69" spans="1:21">
      <c r="A69" s="172" t="s">
        <v>416</v>
      </c>
      <c r="B69" s="111">
        <f>SUM(C69:V69)</f>
        <v>0</v>
      </c>
      <c r="C69" s="111"/>
      <c r="D69" s="111"/>
      <c r="E69" s="111"/>
      <c r="F69" s="111"/>
      <c r="G69" s="111"/>
      <c r="H69" s="111"/>
      <c r="I69" s="111"/>
      <c r="J69" s="111"/>
      <c r="K69" s="111"/>
      <c r="L69" s="111"/>
      <c r="M69" s="111"/>
      <c r="N69" s="111"/>
      <c r="O69" s="111"/>
      <c r="P69" s="111"/>
      <c r="Q69" s="111"/>
      <c r="R69" s="111"/>
      <c r="S69" s="111"/>
      <c r="T69" s="111"/>
      <c r="U69" s="112"/>
    </row>
    <row r="70" spans="1:21">
      <c r="A70" s="114" t="s">
        <v>417</v>
      </c>
      <c r="B70" s="35">
        <f>SUM(C70:V70)</f>
        <v>0</v>
      </c>
      <c r="C70" s="35"/>
      <c r="D70" s="35"/>
      <c r="E70" s="35"/>
      <c r="F70" s="35"/>
      <c r="G70" s="35"/>
      <c r="H70" s="35"/>
      <c r="I70" s="35"/>
      <c r="J70" s="35"/>
      <c r="K70" s="35"/>
      <c r="L70" s="35"/>
      <c r="M70" s="35"/>
      <c r="N70" s="35"/>
      <c r="O70" s="35"/>
      <c r="P70" s="35"/>
      <c r="Q70" s="35"/>
      <c r="R70" s="35"/>
      <c r="S70" s="35"/>
      <c r="T70" s="35"/>
      <c r="U70" s="36"/>
    </row>
    <row r="71" spans="1:21">
      <c r="A71" s="160" t="s">
        <v>418</v>
      </c>
      <c r="B71" s="9">
        <f>SUM(C71:V71)</f>
        <v>0</v>
      </c>
      <c r="C71" s="9"/>
      <c r="D71" s="9"/>
      <c r="E71" s="9"/>
      <c r="F71" s="9"/>
      <c r="G71" s="9"/>
      <c r="H71" s="9"/>
      <c r="I71" s="9"/>
      <c r="J71" s="9"/>
      <c r="K71" s="9"/>
      <c r="L71" s="9"/>
      <c r="M71" s="9"/>
      <c r="N71" s="9"/>
      <c r="O71" s="9"/>
      <c r="P71" s="9"/>
      <c r="Q71" s="9"/>
      <c r="R71" s="9"/>
      <c r="S71" s="9"/>
      <c r="T71" s="9"/>
      <c r="U71" s="10"/>
    </row>
    <row r="72" spans="1:21" s="102" customFormat="1">
      <c r="A72" s="11" t="s">
        <v>419</v>
      </c>
      <c r="B72" s="12">
        <f>SUM(C72:V72)</f>
        <v>0</v>
      </c>
      <c r="C72" s="12">
        <f>SUM(C60:C71)-C67</f>
        <v>0</v>
      </c>
      <c r="D72" s="12">
        <f t="shared" ref="D72:U72" si="21">SUM(D60:D71)</f>
        <v>0</v>
      </c>
      <c r="E72" s="12">
        <f t="shared" si="21"/>
        <v>0</v>
      </c>
      <c r="F72" s="12">
        <f t="shared" si="21"/>
        <v>0</v>
      </c>
      <c r="G72" s="12">
        <f t="shared" si="21"/>
        <v>0</v>
      </c>
      <c r="H72" s="12">
        <f t="shared" si="21"/>
        <v>0</v>
      </c>
      <c r="I72" s="12">
        <f t="shared" si="21"/>
        <v>0</v>
      </c>
      <c r="J72" s="12">
        <f t="shared" si="21"/>
        <v>0</v>
      </c>
      <c r="K72" s="12">
        <f t="shared" si="21"/>
        <v>0</v>
      </c>
      <c r="L72" s="12">
        <f t="shared" si="21"/>
        <v>0</v>
      </c>
      <c r="M72" s="12">
        <f t="shared" si="21"/>
        <v>0</v>
      </c>
      <c r="N72" s="12">
        <f t="shared" si="21"/>
        <v>0</v>
      </c>
      <c r="O72" s="12">
        <f t="shared" si="21"/>
        <v>0</v>
      </c>
      <c r="P72" s="12">
        <f t="shared" si="21"/>
        <v>0</v>
      </c>
      <c r="Q72" s="12">
        <f t="shared" si="21"/>
        <v>0</v>
      </c>
      <c r="R72" s="12">
        <f t="shared" si="21"/>
        <v>0</v>
      </c>
      <c r="S72" s="12">
        <f t="shared" si="21"/>
        <v>0</v>
      </c>
      <c r="T72" s="12">
        <f t="shared" si="21"/>
        <v>0</v>
      </c>
      <c r="U72" s="12">
        <f t="shared" si="21"/>
        <v>0</v>
      </c>
    </row>
    <row r="73" spans="1:21">
      <c r="A73" s="15"/>
      <c r="B73" s="9"/>
      <c r="C73" s="9"/>
      <c r="D73" s="9"/>
      <c r="E73" s="9"/>
      <c r="F73" s="9"/>
      <c r="G73" s="9"/>
      <c r="H73" s="9"/>
      <c r="I73" s="9"/>
      <c r="J73" s="9"/>
      <c r="K73" s="9"/>
      <c r="L73" s="9"/>
      <c r="M73" s="9"/>
      <c r="N73" s="9"/>
      <c r="O73" s="9"/>
      <c r="P73" s="9"/>
      <c r="Q73" s="9"/>
      <c r="R73" s="9"/>
      <c r="S73" s="9"/>
      <c r="T73" s="9"/>
      <c r="U73" s="10"/>
    </row>
    <row r="74" spans="1:21">
      <c r="A74" s="11" t="s">
        <v>420</v>
      </c>
      <c r="B74" s="12"/>
      <c r="C74" s="13"/>
      <c r="D74" s="13"/>
      <c r="E74" s="13"/>
      <c r="F74" s="13"/>
      <c r="G74" s="13"/>
      <c r="H74" s="13"/>
      <c r="I74" s="13"/>
      <c r="J74" s="13"/>
      <c r="K74" s="13"/>
      <c r="L74" s="13"/>
      <c r="M74" s="13"/>
      <c r="N74" s="13"/>
      <c r="O74" s="13"/>
      <c r="P74" s="13"/>
      <c r="Q74" s="13"/>
      <c r="R74" s="13"/>
      <c r="S74" s="13"/>
      <c r="T74" s="13"/>
      <c r="U74" s="14"/>
    </row>
    <row r="75" spans="1:21">
      <c r="A75" s="15" t="s">
        <v>421</v>
      </c>
      <c r="B75" s="29"/>
      <c r="C75" s="30">
        <v>0</v>
      </c>
      <c r="D75" s="9">
        <f>C79</f>
        <v>0</v>
      </c>
      <c r="E75" s="9">
        <f t="shared" ref="E75:T75" si="22">D79</f>
        <v>0</v>
      </c>
      <c r="F75" s="9">
        <f t="shared" si="22"/>
        <v>0</v>
      </c>
      <c r="G75" s="9">
        <f t="shared" si="22"/>
        <v>0</v>
      </c>
      <c r="H75" s="9">
        <f t="shared" si="22"/>
        <v>0</v>
      </c>
      <c r="I75" s="9">
        <f t="shared" si="22"/>
        <v>0</v>
      </c>
      <c r="J75" s="9">
        <f t="shared" si="22"/>
        <v>0</v>
      </c>
      <c r="K75" s="9">
        <f t="shared" si="22"/>
        <v>0</v>
      </c>
      <c r="L75" s="9">
        <f t="shared" si="22"/>
        <v>0</v>
      </c>
      <c r="M75" s="9">
        <f t="shared" si="22"/>
        <v>0</v>
      </c>
      <c r="N75" s="9">
        <f t="shared" si="22"/>
        <v>0</v>
      </c>
      <c r="O75" s="9">
        <f t="shared" si="22"/>
        <v>0</v>
      </c>
      <c r="P75" s="9">
        <f t="shared" si="22"/>
        <v>0</v>
      </c>
      <c r="Q75" s="9">
        <f>P79</f>
        <v>0</v>
      </c>
      <c r="R75" s="9">
        <f t="shared" si="22"/>
        <v>0</v>
      </c>
      <c r="S75" s="9">
        <f t="shared" si="22"/>
        <v>0</v>
      </c>
      <c r="T75" s="9">
        <f t="shared" si="22"/>
        <v>0</v>
      </c>
      <c r="U75" s="9">
        <f>T79</f>
        <v>0</v>
      </c>
    </row>
    <row r="76" spans="1:21">
      <c r="A76" s="16" t="s">
        <v>400</v>
      </c>
      <c r="B76" s="13"/>
      <c r="C76" s="13">
        <f t="shared" ref="C76:U76" si="23">C45</f>
        <v>0</v>
      </c>
      <c r="D76" s="13">
        <f t="shared" si="23"/>
        <v>0</v>
      </c>
      <c r="E76" s="13">
        <f t="shared" si="23"/>
        <v>0</v>
      </c>
      <c r="F76" s="13">
        <f t="shared" si="23"/>
        <v>0</v>
      </c>
      <c r="G76" s="13">
        <f t="shared" si="23"/>
        <v>0</v>
      </c>
      <c r="H76" s="13">
        <f t="shared" si="23"/>
        <v>0</v>
      </c>
      <c r="I76" s="13">
        <f t="shared" si="23"/>
        <v>0</v>
      </c>
      <c r="J76" s="13">
        <f t="shared" si="23"/>
        <v>0</v>
      </c>
      <c r="K76" s="13">
        <f t="shared" si="23"/>
        <v>0</v>
      </c>
      <c r="L76" s="13">
        <f t="shared" si="23"/>
        <v>0</v>
      </c>
      <c r="M76" s="13">
        <f t="shared" si="23"/>
        <v>0</v>
      </c>
      <c r="N76" s="13">
        <f t="shared" si="23"/>
        <v>0</v>
      </c>
      <c r="O76" s="13">
        <f t="shared" si="23"/>
        <v>0</v>
      </c>
      <c r="P76" s="13">
        <f t="shared" si="23"/>
        <v>0</v>
      </c>
      <c r="Q76" s="13">
        <f t="shared" si="23"/>
        <v>0</v>
      </c>
      <c r="R76" s="13">
        <f t="shared" si="23"/>
        <v>0</v>
      </c>
      <c r="S76" s="13">
        <f t="shared" si="23"/>
        <v>0</v>
      </c>
      <c r="T76" s="13">
        <f t="shared" si="23"/>
        <v>0</v>
      </c>
      <c r="U76" s="14">
        <f t="shared" si="23"/>
        <v>0</v>
      </c>
    </row>
    <row r="77" spans="1:21">
      <c r="A77" s="15" t="s">
        <v>407</v>
      </c>
      <c r="B77" s="9"/>
      <c r="C77" s="9">
        <f t="shared" ref="C77:U77" si="24">-C57</f>
        <v>0</v>
      </c>
      <c r="D77" s="9">
        <f t="shared" si="24"/>
        <v>0</v>
      </c>
      <c r="E77" s="9">
        <f t="shared" si="24"/>
        <v>0</v>
      </c>
      <c r="F77" s="9">
        <f t="shared" si="24"/>
        <v>0</v>
      </c>
      <c r="G77" s="9">
        <f t="shared" si="24"/>
        <v>0</v>
      </c>
      <c r="H77" s="9">
        <f t="shared" si="24"/>
        <v>0</v>
      </c>
      <c r="I77" s="9">
        <f t="shared" si="24"/>
        <v>0</v>
      </c>
      <c r="J77" s="9">
        <f t="shared" si="24"/>
        <v>0</v>
      </c>
      <c r="K77" s="9">
        <f t="shared" si="24"/>
        <v>0</v>
      </c>
      <c r="L77" s="9">
        <f t="shared" si="24"/>
        <v>0</v>
      </c>
      <c r="M77" s="9">
        <f t="shared" si="24"/>
        <v>0</v>
      </c>
      <c r="N77" s="9">
        <f t="shared" si="24"/>
        <v>0</v>
      </c>
      <c r="O77" s="9">
        <f t="shared" si="24"/>
        <v>0</v>
      </c>
      <c r="P77" s="9">
        <f t="shared" si="24"/>
        <v>0</v>
      </c>
      <c r="Q77" s="9">
        <f t="shared" si="24"/>
        <v>0</v>
      </c>
      <c r="R77" s="9">
        <f t="shared" si="24"/>
        <v>0</v>
      </c>
      <c r="S77" s="9">
        <f t="shared" si="24"/>
        <v>0</v>
      </c>
      <c r="T77" s="9">
        <f t="shared" si="24"/>
        <v>0</v>
      </c>
      <c r="U77" s="9">
        <f t="shared" si="24"/>
        <v>0</v>
      </c>
    </row>
    <row r="78" spans="1:21">
      <c r="A78" s="16" t="s">
        <v>419</v>
      </c>
      <c r="B78" s="13"/>
      <c r="C78" s="13">
        <f t="shared" ref="C78:U78" si="25">C72</f>
        <v>0</v>
      </c>
      <c r="D78" s="13">
        <f t="shared" si="25"/>
        <v>0</v>
      </c>
      <c r="E78" s="13">
        <f t="shared" si="25"/>
        <v>0</v>
      </c>
      <c r="F78" s="13">
        <f t="shared" si="25"/>
        <v>0</v>
      </c>
      <c r="G78" s="13">
        <f t="shared" si="25"/>
        <v>0</v>
      </c>
      <c r="H78" s="13">
        <f t="shared" si="25"/>
        <v>0</v>
      </c>
      <c r="I78" s="13">
        <f t="shared" si="25"/>
        <v>0</v>
      </c>
      <c r="J78" s="13">
        <f t="shared" si="25"/>
        <v>0</v>
      </c>
      <c r="K78" s="13">
        <f t="shared" si="25"/>
        <v>0</v>
      </c>
      <c r="L78" s="13">
        <f t="shared" si="25"/>
        <v>0</v>
      </c>
      <c r="M78" s="13">
        <f t="shared" si="25"/>
        <v>0</v>
      </c>
      <c r="N78" s="13">
        <f t="shared" si="25"/>
        <v>0</v>
      </c>
      <c r="O78" s="13">
        <f t="shared" si="25"/>
        <v>0</v>
      </c>
      <c r="P78" s="13">
        <f t="shared" si="25"/>
        <v>0</v>
      </c>
      <c r="Q78" s="13">
        <f t="shared" si="25"/>
        <v>0</v>
      </c>
      <c r="R78" s="13">
        <f t="shared" si="25"/>
        <v>0</v>
      </c>
      <c r="S78" s="13">
        <f t="shared" si="25"/>
        <v>0</v>
      </c>
      <c r="T78" s="13">
        <f t="shared" si="25"/>
        <v>0</v>
      </c>
      <c r="U78" s="14">
        <f t="shared" si="25"/>
        <v>0</v>
      </c>
    </row>
    <row r="79" spans="1:21">
      <c r="A79" s="140" t="s">
        <v>422</v>
      </c>
      <c r="B79" s="141"/>
      <c r="C79" s="25">
        <f>SUM(C75:C78)</f>
        <v>0</v>
      </c>
      <c r="D79" s="25">
        <f>SUM(D75:D78)</f>
        <v>0</v>
      </c>
      <c r="E79" s="25">
        <f t="shared" ref="E79:U79" si="26">SUM(E75:E78)</f>
        <v>0</v>
      </c>
      <c r="F79" s="25">
        <f t="shared" si="26"/>
        <v>0</v>
      </c>
      <c r="G79" s="25">
        <f t="shared" si="26"/>
        <v>0</v>
      </c>
      <c r="H79" s="25">
        <f t="shared" si="26"/>
        <v>0</v>
      </c>
      <c r="I79" s="25">
        <f t="shared" si="26"/>
        <v>0</v>
      </c>
      <c r="J79" s="25">
        <f t="shared" si="26"/>
        <v>0</v>
      </c>
      <c r="K79" s="25">
        <f t="shared" si="26"/>
        <v>0</v>
      </c>
      <c r="L79" s="25">
        <f t="shared" si="26"/>
        <v>0</v>
      </c>
      <c r="M79" s="25">
        <f t="shared" si="26"/>
        <v>0</v>
      </c>
      <c r="N79" s="25">
        <f t="shared" si="26"/>
        <v>0</v>
      </c>
      <c r="O79" s="25">
        <f t="shared" si="26"/>
        <v>0</v>
      </c>
      <c r="P79" s="25">
        <f t="shared" si="26"/>
        <v>0</v>
      </c>
      <c r="Q79" s="25">
        <f t="shared" si="26"/>
        <v>0</v>
      </c>
      <c r="R79" s="25">
        <f t="shared" si="26"/>
        <v>0</v>
      </c>
      <c r="S79" s="25">
        <f t="shared" si="26"/>
        <v>0</v>
      </c>
      <c r="T79" s="25">
        <f t="shared" si="26"/>
        <v>0</v>
      </c>
      <c r="U79" s="25">
        <f t="shared" si="26"/>
        <v>0</v>
      </c>
    </row>
    <row r="80" spans="1:21">
      <c r="A80" s="16"/>
      <c r="B80" s="13"/>
      <c r="C80" s="13"/>
      <c r="D80" s="13"/>
      <c r="E80" s="13"/>
      <c r="F80" s="13"/>
      <c r="G80" s="13"/>
      <c r="H80" s="13"/>
      <c r="I80" s="13"/>
      <c r="J80" s="13"/>
      <c r="K80" s="13"/>
      <c r="L80" s="13"/>
      <c r="M80" s="13"/>
      <c r="N80" s="13"/>
      <c r="O80" s="13"/>
      <c r="P80" s="13"/>
      <c r="Q80" s="13"/>
      <c r="R80" s="13"/>
      <c r="S80" s="13"/>
      <c r="T80" s="13"/>
      <c r="U80" s="14"/>
    </row>
    <row r="81" spans="1:21">
      <c r="A81" s="101" t="s">
        <v>423</v>
      </c>
      <c r="B81" s="32">
        <f>B17-B44-B57+B72</f>
        <v>0</v>
      </c>
    </row>
    <row r="83" spans="1:21">
      <c r="A83" s="286" t="s">
        <v>836</v>
      </c>
      <c r="B83" s="287"/>
      <c r="C83" s="287">
        <v>0</v>
      </c>
      <c r="D83" s="287">
        <f>C83</f>
        <v>0</v>
      </c>
      <c r="E83" s="287">
        <f t="shared" ref="E83:U83" si="27">D83</f>
        <v>0</v>
      </c>
      <c r="F83" s="287">
        <f t="shared" si="27"/>
        <v>0</v>
      </c>
      <c r="G83" s="287">
        <f t="shared" si="27"/>
        <v>0</v>
      </c>
      <c r="H83" s="287">
        <f t="shared" si="27"/>
        <v>0</v>
      </c>
      <c r="I83" s="287">
        <f t="shared" si="27"/>
        <v>0</v>
      </c>
      <c r="J83" s="287">
        <f>I83</f>
        <v>0</v>
      </c>
      <c r="K83" s="287">
        <f t="shared" si="27"/>
        <v>0</v>
      </c>
      <c r="L83" s="287">
        <f t="shared" si="27"/>
        <v>0</v>
      </c>
      <c r="M83" s="287">
        <f t="shared" si="27"/>
        <v>0</v>
      </c>
      <c r="N83" s="287">
        <f t="shared" si="27"/>
        <v>0</v>
      </c>
      <c r="O83" s="287">
        <f t="shared" si="27"/>
        <v>0</v>
      </c>
      <c r="P83" s="287">
        <f t="shared" si="27"/>
        <v>0</v>
      </c>
      <c r="Q83" s="287">
        <f t="shared" si="27"/>
        <v>0</v>
      </c>
      <c r="R83" s="287">
        <f t="shared" si="27"/>
        <v>0</v>
      </c>
      <c r="S83" s="287">
        <f t="shared" si="27"/>
        <v>0</v>
      </c>
      <c r="T83" s="287">
        <f t="shared" si="27"/>
        <v>0</v>
      </c>
      <c r="U83" s="287">
        <f t="shared" si="27"/>
        <v>0</v>
      </c>
    </row>
    <row r="85" spans="1:21">
      <c r="A85" s="288" t="s">
        <v>763</v>
      </c>
      <c r="B85" s="9"/>
      <c r="C85" s="25">
        <f>C79+C83</f>
        <v>0</v>
      </c>
      <c r="D85" s="25">
        <f t="shared" ref="D85:U85" si="28">D79+D83</f>
        <v>0</v>
      </c>
      <c r="E85" s="25">
        <f t="shared" si="28"/>
        <v>0</v>
      </c>
      <c r="F85" s="25">
        <f t="shared" si="28"/>
        <v>0</v>
      </c>
      <c r="G85" s="25">
        <f t="shared" si="28"/>
        <v>0</v>
      </c>
      <c r="H85" s="25">
        <f t="shared" si="28"/>
        <v>0</v>
      </c>
      <c r="I85" s="25">
        <f t="shared" si="28"/>
        <v>0</v>
      </c>
      <c r="J85" s="25">
        <f t="shared" si="28"/>
        <v>0</v>
      </c>
      <c r="K85" s="25">
        <f t="shared" si="28"/>
        <v>0</v>
      </c>
      <c r="L85" s="25">
        <f t="shared" si="28"/>
        <v>0</v>
      </c>
      <c r="M85" s="25">
        <f t="shared" si="28"/>
        <v>0</v>
      </c>
      <c r="N85" s="25">
        <f t="shared" si="28"/>
        <v>0</v>
      </c>
      <c r="O85" s="25">
        <f t="shared" si="28"/>
        <v>0</v>
      </c>
      <c r="P85" s="25">
        <f t="shared" si="28"/>
        <v>0</v>
      </c>
      <c r="Q85" s="25">
        <f t="shared" si="28"/>
        <v>0</v>
      </c>
      <c r="R85" s="25">
        <f t="shared" si="28"/>
        <v>0</v>
      </c>
      <c r="S85" s="25">
        <f t="shared" si="28"/>
        <v>0</v>
      </c>
      <c r="T85" s="25">
        <f t="shared" si="28"/>
        <v>0</v>
      </c>
      <c r="U85" s="25">
        <f t="shared" si="28"/>
        <v>0</v>
      </c>
    </row>
    <row r="87" spans="1:21" ht="15">
      <c r="A87" s="103" t="s">
        <v>424</v>
      </c>
    </row>
    <row r="88" spans="1:21">
      <c r="A88" s="180" t="s">
        <v>425</v>
      </c>
      <c r="B88" s="9">
        <f t="shared" ref="B88:B91" si="29">SUM(C88:T88)</f>
        <v>0</v>
      </c>
      <c r="C88" s="9">
        <f>SUM(C8:C11,C13:C14)*(1-C15)*$B$15</f>
        <v>0</v>
      </c>
      <c r="D88" s="9">
        <f t="shared" ref="D88:U88" si="30">SUM(D8:D11,D13:D14)*(1-D15)*$B$15</f>
        <v>0</v>
      </c>
      <c r="E88" s="9">
        <f t="shared" si="30"/>
        <v>0</v>
      </c>
      <c r="F88" s="9">
        <f t="shared" si="30"/>
        <v>0</v>
      </c>
      <c r="G88" s="9">
        <f t="shared" si="30"/>
        <v>0</v>
      </c>
      <c r="H88" s="9">
        <f t="shared" si="30"/>
        <v>0</v>
      </c>
      <c r="I88" s="9">
        <f t="shared" si="30"/>
        <v>0</v>
      </c>
      <c r="J88" s="9">
        <f t="shared" si="30"/>
        <v>0</v>
      </c>
      <c r="K88" s="9">
        <f t="shared" si="30"/>
        <v>0</v>
      </c>
      <c r="L88" s="9">
        <f t="shared" si="30"/>
        <v>0</v>
      </c>
      <c r="M88" s="9">
        <f t="shared" si="30"/>
        <v>0</v>
      </c>
      <c r="N88" s="9">
        <f t="shared" si="30"/>
        <v>0</v>
      </c>
      <c r="O88" s="9">
        <f t="shared" si="30"/>
        <v>0</v>
      </c>
      <c r="P88" s="9">
        <f t="shared" si="30"/>
        <v>0</v>
      </c>
      <c r="Q88" s="9">
        <f t="shared" si="30"/>
        <v>0</v>
      </c>
      <c r="R88" s="9">
        <f t="shared" si="30"/>
        <v>0</v>
      </c>
      <c r="S88" s="9">
        <f t="shared" si="30"/>
        <v>0</v>
      </c>
      <c r="T88" s="9">
        <f t="shared" si="30"/>
        <v>0</v>
      </c>
      <c r="U88" s="9">
        <f t="shared" si="30"/>
        <v>0</v>
      </c>
    </row>
    <row r="89" spans="1:21">
      <c r="A89" s="181" t="s">
        <v>426</v>
      </c>
      <c r="B89" s="13">
        <f t="shared" si="29"/>
        <v>0</v>
      </c>
      <c r="C89" s="13">
        <f>0.24*(C30+C31+C33+C35+C36+C37+C38+C53+C56)+0.11*C52</f>
        <v>0</v>
      </c>
      <c r="D89" s="13">
        <f t="shared" ref="D89:U89" si="31">0.24*(D30+D31+D33+D35+D36+D37+D38+D53+D56)+0.11*D52</f>
        <v>0</v>
      </c>
      <c r="E89" s="13">
        <f t="shared" si="31"/>
        <v>0</v>
      </c>
      <c r="F89" s="13">
        <f t="shared" si="31"/>
        <v>0</v>
      </c>
      <c r="G89" s="13">
        <f t="shared" si="31"/>
        <v>0</v>
      </c>
      <c r="H89" s="13">
        <f t="shared" si="31"/>
        <v>0</v>
      </c>
      <c r="I89" s="13">
        <f t="shared" si="31"/>
        <v>0</v>
      </c>
      <c r="J89" s="13">
        <f t="shared" si="31"/>
        <v>0</v>
      </c>
      <c r="K89" s="13">
        <f t="shared" si="31"/>
        <v>0</v>
      </c>
      <c r="L89" s="13">
        <f t="shared" si="31"/>
        <v>0</v>
      </c>
      <c r="M89" s="13">
        <f t="shared" si="31"/>
        <v>0</v>
      </c>
      <c r="N89" s="13">
        <f t="shared" si="31"/>
        <v>0</v>
      </c>
      <c r="O89" s="13">
        <f t="shared" si="31"/>
        <v>0</v>
      </c>
      <c r="P89" s="13">
        <f t="shared" si="31"/>
        <v>0</v>
      </c>
      <c r="Q89" s="13">
        <f t="shared" si="31"/>
        <v>0</v>
      </c>
      <c r="R89" s="13">
        <f t="shared" si="31"/>
        <v>0</v>
      </c>
      <c r="S89" s="13">
        <f t="shared" si="31"/>
        <v>0</v>
      </c>
      <c r="T89" s="13">
        <f t="shared" si="31"/>
        <v>0</v>
      </c>
      <c r="U89" s="13">
        <f t="shared" si="31"/>
        <v>0</v>
      </c>
    </row>
    <row r="90" spans="1:21">
      <c r="A90" s="180" t="s">
        <v>427</v>
      </c>
      <c r="B90" s="9">
        <f t="shared" si="29"/>
        <v>0</v>
      </c>
      <c r="C90" s="9">
        <f>C88-C89</f>
        <v>0</v>
      </c>
      <c r="D90" s="9">
        <f t="shared" ref="D90:U90" si="32">D88-D89</f>
        <v>0</v>
      </c>
      <c r="E90" s="9">
        <f t="shared" si="32"/>
        <v>0</v>
      </c>
      <c r="F90" s="9">
        <f t="shared" si="32"/>
        <v>0</v>
      </c>
      <c r="G90" s="9">
        <f t="shared" si="32"/>
        <v>0</v>
      </c>
      <c r="H90" s="9">
        <f t="shared" si="32"/>
        <v>0</v>
      </c>
      <c r="I90" s="9">
        <f t="shared" si="32"/>
        <v>0</v>
      </c>
      <c r="J90" s="9">
        <f t="shared" si="32"/>
        <v>0</v>
      </c>
      <c r="K90" s="9">
        <f t="shared" si="32"/>
        <v>0</v>
      </c>
      <c r="L90" s="9">
        <f t="shared" si="32"/>
        <v>0</v>
      </c>
      <c r="M90" s="9">
        <f t="shared" si="32"/>
        <v>0</v>
      </c>
      <c r="N90" s="9">
        <f t="shared" si="32"/>
        <v>0</v>
      </c>
      <c r="O90" s="9">
        <f t="shared" si="32"/>
        <v>0</v>
      </c>
      <c r="P90" s="9">
        <f t="shared" si="32"/>
        <v>0</v>
      </c>
      <c r="Q90" s="9">
        <f t="shared" si="32"/>
        <v>0</v>
      </c>
      <c r="R90" s="9">
        <f t="shared" si="32"/>
        <v>0</v>
      </c>
      <c r="S90" s="9">
        <f t="shared" si="32"/>
        <v>0</v>
      </c>
      <c r="T90" s="9">
        <f t="shared" si="32"/>
        <v>0</v>
      </c>
      <c r="U90" s="9">
        <f t="shared" si="32"/>
        <v>0</v>
      </c>
    </row>
    <row r="91" spans="1:21">
      <c r="A91" s="131" t="s">
        <v>428</v>
      </c>
      <c r="B91" s="132">
        <f t="shared" si="29"/>
        <v>0</v>
      </c>
      <c r="C91" s="132"/>
      <c r="D91" s="132"/>
      <c r="E91" s="132">
        <f>C90</f>
        <v>0</v>
      </c>
      <c r="F91" s="132">
        <f t="shared" ref="F91:U91" si="33">IF(D90&gt;0,D90,)+IF(C90&lt;0,C90,)</f>
        <v>0</v>
      </c>
      <c r="G91" s="132">
        <f t="shared" si="33"/>
        <v>0</v>
      </c>
      <c r="H91" s="132">
        <f t="shared" si="33"/>
        <v>0</v>
      </c>
      <c r="I91" s="132">
        <f t="shared" si="33"/>
        <v>0</v>
      </c>
      <c r="J91" s="132">
        <f t="shared" si="33"/>
        <v>0</v>
      </c>
      <c r="K91" s="132">
        <f t="shared" si="33"/>
        <v>0</v>
      </c>
      <c r="L91" s="132">
        <f t="shared" si="33"/>
        <v>0</v>
      </c>
      <c r="M91" s="132">
        <f t="shared" si="33"/>
        <v>0</v>
      </c>
      <c r="N91" s="132">
        <f t="shared" si="33"/>
        <v>0</v>
      </c>
      <c r="O91" s="132">
        <f t="shared" si="33"/>
        <v>0</v>
      </c>
      <c r="P91" s="132">
        <f t="shared" si="33"/>
        <v>0</v>
      </c>
      <c r="Q91" s="132">
        <f t="shared" si="33"/>
        <v>0</v>
      </c>
      <c r="R91" s="132">
        <f t="shared" si="33"/>
        <v>0</v>
      </c>
      <c r="S91" s="132">
        <f t="shared" si="33"/>
        <v>0</v>
      </c>
      <c r="T91" s="132">
        <f t="shared" si="33"/>
        <v>0</v>
      </c>
      <c r="U91" s="132">
        <f t="shared" si="33"/>
        <v>0</v>
      </c>
    </row>
    <row r="93" spans="1:21">
      <c r="A93" s="104" t="s">
        <v>429</v>
      </c>
    </row>
    <row r="94" spans="1:21">
      <c r="A94" s="3" t="s">
        <v>430</v>
      </c>
    </row>
  </sheetData>
  <mergeCells count="10">
    <mergeCell ref="A2:B2"/>
    <mergeCell ref="C2:D2"/>
    <mergeCell ref="E2:I2"/>
    <mergeCell ref="J2:N2"/>
    <mergeCell ref="O2:Q2"/>
    <mergeCell ref="A1:B1"/>
    <mergeCell ref="C1:D1"/>
    <mergeCell ref="E1:I1"/>
    <mergeCell ref="J1:N1"/>
    <mergeCell ref="O1:Q1"/>
  </mergeCells>
  <conditionalFormatting sqref="C79:U79">
    <cfRule type="colorScale" priority="10">
      <colorScale>
        <cfvo type="min"/>
        <cfvo type="percentile" val="50"/>
        <cfvo type="max"/>
        <color rgb="FFF8696B"/>
        <color rgb="FFFFEB84"/>
        <color rgb="FF63BE7B"/>
      </colorScale>
    </cfRule>
  </conditionalFormatting>
  <conditionalFormatting sqref="C45:U45">
    <cfRule type="colorScale" priority="7">
      <colorScale>
        <cfvo type="min"/>
        <cfvo type="percentile" val="50"/>
        <cfvo type="max"/>
        <color rgb="FFF8696B"/>
        <color rgb="FFFCFCFF"/>
        <color rgb="FF63BE7B"/>
      </colorScale>
    </cfRule>
  </conditionalFormatting>
  <conditionalFormatting sqref="C57:U57">
    <cfRule type="colorScale" priority="9">
      <colorScale>
        <cfvo type="min"/>
        <cfvo type="max"/>
        <color rgb="FFFCFCFF"/>
        <color rgb="FF63BE7B"/>
      </colorScale>
    </cfRule>
  </conditionalFormatting>
  <conditionalFormatting sqref="C72:U72">
    <cfRule type="colorScale" priority="8">
      <colorScale>
        <cfvo type="min"/>
        <cfvo type="percentile" val="50"/>
        <cfvo type="max"/>
        <color rgb="FFF8696B"/>
        <color rgb="FFFCFCFF"/>
        <color rgb="FF63BE7B"/>
      </colorScale>
    </cfRule>
  </conditionalFormatting>
  <conditionalFormatting sqref="C17:U18">
    <cfRule type="colorScale" priority="6">
      <colorScale>
        <cfvo type="min"/>
        <cfvo type="max"/>
        <color rgb="FFFCFCFF"/>
        <color rgb="FF63BE7B"/>
      </colorScale>
    </cfRule>
  </conditionalFormatting>
  <conditionalFormatting sqref="A2:Q2">
    <cfRule type="cellIs" dxfId="0" priority="5" operator="equal">
      <formula>"??"</formula>
    </cfRule>
  </conditionalFormatting>
  <conditionalFormatting sqref="C5">
    <cfRule type="colorScale" priority="4">
      <colorScale>
        <cfvo type="formula" val="NOW()-90"/>
        <cfvo type="max"/>
        <color rgb="FFFFC000"/>
        <color theme="6" tint="-0.249977111117893"/>
      </colorScale>
    </cfRule>
  </conditionalFormatting>
  <conditionalFormatting sqref="C85:U85">
    <cfRule type="colorScale" priority="3">
      <colorScale>
        <cfvo type="min"/>
        <cfvo type="percentile" val="50"/>
        <cfvo type="max"/>
        <color rgb="FFF8696B"/>
        <color rgb="FFFFEB84"/>
        <color rgb="FF63BE7B"/>
      </colorScale>
    </cfRule>
  </conditionalFormatting>
  <conditionalFormatting sqref="C25:U26">
    <cfRule type="colorScale" priority="1">
      <colorScale>
        <cfvo type="min"/>
        <cfvo type="max"/>
        <color rgb="FFFCFCFF"/>
        <color rgb="FF63BE7B"/>
      </colorScale>
    </cfRule>
  </conditionalFormatting>
  <printOptions gridLines="1" gridLinesSet="0"/>
  <pageMargins left="0.35" right="0.17" top="0.53" bottom="0.51" header="0.5" footer="0.5"/>
  <pageSetup paperSize="9" orientation="landscape" horizontalDpi="4294967292" verticalDpi="0" r:id="rId1"/>
  <headerFooter alignWithMargins="0">
    <oddHeader>&amp;A</oddHeader>
    <oddFooter>Sivu &amp;P</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69"/>
  <sheetViews>
    <sheetView workbookViewId="0"/>
  </sheetViews>
  <sheetFormatPr defaultRowHeight="12.75"/>
  <cols>
    <col min="1" max="1" width="2.28515625" style="39" customWidth="1"/>
    <col min="2" max="2" width="36.85546875" style="40" customWidth="1"/>
    <col min="3" max="3" width="2.5703125" style="41" customWidth="1"/>
    <col min="4" max="4" width="13.28515625" style="39" customWidth="1"/>
    <col min="5" max="5" width="5.7109375" style="39" customWidth="1"/>
    <col min="6" max="6" width="1.42578125" style="39" customWidth="1"/>
    <col min="7" max="7" width="6.5703125" style="39" customWidth="1"/>
    <col min="8" max="8" width="13.28515625" style="39" customWidth="1"/>
    <col min="9" max="9" width="3.140625" style="151" customWidth="1"/>
    <col min="10" max="10" width="1.42578125" style="151" customWidth="1"/>
    <col min="11" max="11" width="4.7109375" style="151" customWidth="1"/>
    <col min="12" max="12" width="10.7109375" style="39" customWidth="1"/>
    <col min="13" max="13" width="5.7109375" style="39" customWidth="1"/>
    <col min="14" max="14" width="1.42578125" style="39" customWidth="1"/>
    <col min="15" max="15" width="5.7109375" style="39" customWidth="1"/>
    <col min="16" max="16" width="10.7109375" style="39" customWidth="1"/>
    <col min="17" max="17" width="5.7109375" style="39" customWidth="1"/>
    <col min="18" max="18" width="1.42578125" style="39" customWidth="1"/>
    <col min="19" max="19" width="5.7109375" style="39" customWidth="1"/>
    <col min="20" max="16384" width="9.140625" style="39"/>
  </cols>
  <sheetData>
    <row r="1" spans="1:21" ht="9.75" customHeight="1"/>
    <row r="2" spans="1:21">
      <c r="B2" s="43" t="s">
        <v>431</v>
      </c>
      <c r="E2" s="44" t="s">
        <v>432</v>
      </c>
      <c r="R2" s="44"/>
      <c r="S2" s="45" t="s">
        <v>39</v>
      </c>
    </row>
    <row r="3" spans="1:21">
      <c r="E3" s="46" t="s">
        <v>355</v>
      </c>
    </row>
    <row r="4" spans="1:21">
      <c r="E4" s="370"/>
      <c r="F4" s="371"/>
      <c r="G4" s="371"/>
    </row>
    <row r="5" spans="1:21">
      <c r="B5" s="47" t="s">
        <v>354</v>
      </c>
      <c r="E5" s="46" t="s">
        <v>433</v>
      </c>
      <c r="F5" s="46"/>
      <c r="G5" s="46"/>
      <c r="J5" s="149" t="s">
        <v>356</v>
      </c>
      <c r="P5" s="46" t="s">
        <v>434</v>
      </c>
      <c r="U5" s="49"/>
    </row>
    <row r="6" spans="1:21">
      <c r="B6" s="372"/>
      <c r="C6" s="372"/>
      <c r="D6" s="373"/>
      <c r="E6" s="374"/>
      <c r="F6" s="375"/>
      <c r="G6" s="375"/>
      <c r="H6" s="375"/>
      <c r="I6" s="376"/>
      <c r="J6" s="377"/>
      <c r="K6" s="378"/>
      <c r="L6" s="378"/>
      <c r="M6" s="378"/>
      <c r="N6" s="378"/>
      <c r="O6" s="376"/>
      <c r="P6" s="379"/>
      <c r="Q6" s="375"/>
      <c r="R6" s="378"/>
      <c r="S6" s="376"/>
      <c r="U6" s="49"/>
    </row>
    <row r="7" spans="1:21" ht="14.25" customHeight="1">
      <c r="B7" s="47"/>
      <c r="D7" s="367" t="s">
        <v>435</v>
      </c>
      <c r="E7" s="367"/>
      <c r="F7" s="367"/>
      <c r="G7" s="367"/>
      <c r="H7" s="368" t="s">
        <v>436</v>
      </c>
      <c r="I7" s="368"/>
      <c r="J7" s="368"/>
      <c r="K7" s="368"/>
      <c r="L7" s="369" t="s">
        <v>437</v>
      </c>
      <c r="M7" s="369"/>
      <c r="N7" s="369"/>
      <c r="O7" s="369"/>
      <c r="P7" s="369"/>
      <c r="Q7" s="369"/>
      <c r="R7" s="369"/>
      <c r="S7" s="369"/>
    </row>
    <row r="8" spans="1:21">
      <c r="B8" s="50"/>
      <c r="C8" s="51"/>
      <c r="D8" s="118" t="s">
        <v>438</v>
      </c>
      <c r="E8" s="123">
        <f>I8</f>
        <v>12</v>
      </c>
      <c r="F8" s="119" t="s">
        <v>46</v>
      </c>
      <c r="G8" s="121">
        <f ca="1">K8-365</f>
        <v>44411.582428240741</v>
      </c>
      <c r="H8" s="118" t="s">
        <v>439</v>
      </c>
      <c r="I8" s="124">
        <v>12</v>
      </c>
      <c r="J8" s="119" t="s">
        <v>46</v>
      </c>
      <c r="K8" s="125">
        <f ca="1">'SV Kassaflödesprognos'!C5</f>
        <v>44776.582428240741</v>
      </c>
      <c r="L8" s="118" t="s">
        <v>440</v>
      </c>
      <c r="M8" s="123">
        <f>I8</f>
        <v>12</v>
      </c>
      <c r="N8" s="119" t="s">
        <v>46</v>
      </c>
      <c r="O8" s="121">
        <f ca="1">K8+365</f>
        <v>45141.582428240741</v>
      </c>
      <c r="P8" s="118" t="s">
        <v>441</v>
      </c>
      <c r="Q8" s="123">
        <f>M8</f>
        <v>12</v>
      </c>
      <c r="R8" s="119" t="s">
        <v>46</v>
      </c>
      <c r="S8" s="121">
        <f ca="1">O8+365</f>
        <v>45506.582428240741</v>
      </c>
      <c r="U8" s="39" t="s">
        <v>442</v>
      </c>
    </row>
    <row r="9" spans="1:21">
      <c r="B9" s="54"/>
      <c r="C9" s="55"/>
      <c r="D9" s="52" t="s">
        <v>50</v>
      </c>
      <c r="E9" s="383" t="s">
        <v>51</v>
      </c>
      <c r="F9" s="384"/>
      <c r="G9" s="385"/>
      <c r="H9" s="52" t="s">
        <v>50</v>
      </c>
      <c r="I9" s="383" t="s">
        <v>51</v>
      </c>
      <c r="J9" s="384"/>
      <c r="K9" s="385"/>
      <c r="L9" s="52" t="s">
        <v>50</v>
      </c>
      <c r="M9" s="383" t="s">
        <v>51</v>
      </c>
      <c r="N9" s="384"/>
      <c r="O9" s="385"/>
      <c r="P9" s="52" t="s">
        <v>50</v>
      </c>
      <c r="Q9" s="383" t="s">
        <v>51</v>
      </c>
      <c r="R9" s="384"/>
      <c r="S9" s="385"/>
    </row>
    <row r="10" spans="1:21">
      <c r="A10" s="56"/>
      <c r="B10" s="57" t="s">
        <v>443</v>
      </c>
      <c r="C10" s="147"/>
      <c r="D10" s="152"/>
      <c r="E10" s="380"/>
      <c r="F10" s="381"/>
      <c r="G10" s="382"/>
      <c r="H10" s="152"/>
      <c r="I10" s="380"/>
      <c r="J10" s="381"/>
      <c r="K10" s="382"/>
      <c r="L10" s="152"/>
      <c r="M10" s="380"/>
      <c r="N10" s="381"/>
      <c r="O10" s="382"/>
      <c r="P10" s="152"/>
      <c r="Q10" s="380"/>
      <c r="R10" s="381"/>
      <c r="S10" s="382"/>
    </row>
    <row r="11" spans="1:21">
      <c r="A11" s="56"/>
      <c r="B11" s="57" t="s">
        <v>444</v>
      </c>
      <c r="C11" s="60" t="s">
        <v>53</v>
      </c>
      <c r="D11" s="152"/>
      <c r="E11" s="380"/>
      <c r="F11" s="381"/>
      <c r="G11" s="382"/>
      <c r="H11" s="152"/>
      <c r="I11" s="380"/>
      <c r="J11" s="381"/>
      <c r="K11" s="382"/>
      <c r="L11" s="152"/>
      <c r="M11" s="380"/>
      <c r="N11" s="381"/>
      <c r="O11" s="382"/>
      <c r="P11" s="152"/>
      <c r="Q11" s="380"/>
      <c r="R11" s="381"/>
      <c r="S11" s="382"/>
      <c r="U11" s="39" t="s">
        <v>445</v>
      </c>
    </row>
    <row r="12" spans="1:21">
      <c r="A12" s="56"/>
      <c r="B12" s="61" t="s">
        <v>446</v>
      </c>
      <c r="C12" s="147"/>
      <c r="D12" s="62">
        <f>SUM(D10:D11)</f>
        <v>0</v>
      </c>
      <c r="E12" s="386" t="s">
        <v>55</v>
      </c>
      <c r="F12" s="387"/>
      <c r="G12" s="388"/>
      <c r="H12" s="62">
        <f>SUM(H10:H11)</f>
        <v>0</v>
      </c>
      <c r="I12" s="386">
        <v>100</v>
      </c>
      <c r="J12" s="387"/>
      <c r="K12" s="388"/>
      <c r="L12" s="62">
        <f>SUM(L10:L11)</f>
        <v>0</v>
      </c>
      <c r="M12" s="386" t="s">
        <v>55</v>
      </c>
      <c r="N12" s="387"/>
      <c r="O12" s="388"/>
      <c r="P12" s="62">
        <f>SUM(P10:P11)</f>
        <v>0</v>
      </c>
      <c r="Q12" s="386" t="s">
        <v>55</v>
      </c>
      <c r="R12" s="387"/>
      <c r="S12" s="388"/>
    </row>
    <row r="13" spans="1:21">
      <c r="A13" s="56"/>
      <c r="B13" s="57" t="s">
        <v>447</v>
      </c>
      <c r="C13" s="63" t="s">
        <v>57</v>
      </c>
      <c r="D13" s="152"/>
      <c r="E13" s="389" t="str">
        <f>IF(ISERROR(D13/D$12*100),"-",D13/D$12*100)</f>
        <v>-</v>
      </c>
      <c r="F13" s="390"/>
      <c r="G13" s="391"/>
      <c r="H13" s="152"/>
      <c r="I13" s="389" t="str">
        <f>IF(ISERROR(H13/H$12*100),"-",H13/H$12*100)</f>
        <v>-</v>
      </c>
      <c r="J13" s="390"/>
      <c r="K13" s="391"/>
      <c r="L13" s="152"/>
      <c r="M13" s="389" t="str">
        <f>IF(ISERROR(L13/L$12*100),"-",L13/L$12*100)</f>
        <v>-</v>
      </c>
      <c r="N13" s="390"/>
      <c r="O13" s="391"/>
      <c r="P13" s="152"/>
      <c r="Q13" s="389" t="str">
        <f>IF(ISERROR(P13/P$12*100),"-",P13/P$12*100)</f>
        <v>-</v>
      </c>
      <c r="R13" s="390"/>
      <c r="S13" s="391"/>
    </row>
    <row r="14" spans="1:21">
      <c r="A14" s="56"/>
      <c r="B14" s="57" t="s">
        <v>448</v>
      </c>
      <c r="C14" s="63" t="s">
        <v>57</v>
      </c>
      <c r="D14" s="152"/>
      <c r="E14" s="389" t="str">
        <f t="shared" ref="E14:E28" si="0">IF(ISERROR(D14/D$12*100),"-",D14/D$12*100)</f>
        <v>-</v>
      </c>
      <c r="F14" s="390"/>
      <c r="G14" s="391"/>
      <c r="H14" s="152"/>
      <c r="I14" s="389" t="str">
        <f t="shared" ref="I14:I28" si="1">IF(ISERROR(H14/H$12*100),"-",H14/H$12*100)</f>
        <v>-</v>
      </c>
      <c r="J14" s="390"/>
      <c r="K14" s="391"/>
      <c r="L14" s="152"/>
      <c r="M14" s="389" t="str">
        <f t="shared" ref="M14:M28" si="2">IF(ISERROR(L14/L$12*100),"-",L14/L$12*100)</f>
        <v>-</v>
      </c>
      <c r="N14" s="390"/>
      <c r="O14" s="391"/>
      <c r="P14" s="152"/>
      <c r="Q14" s="389" t="str">
        <f t="shared" ref="Q14:Q28" si="3">IF(ISERROR(P14/P$12*100),"-",P14/P$12*100)</f>
        <v>-</v>
      </c>
      <c r="R14" s="390"/>
      <c r="S14" s="391"/>
    </row>
    <row r="15" spans="1:21">
      <c r="A15" s="56"/>
      <c r="B15" s="57" t="s">
        <v>449</v>
      </c>
      <c r="C15" s="63" t="s">
        <v>57</v>
      </c>
      <c r="D15" s="152"/>
      <c r="E15" s="389" t="str">
        <f t="shared" si="0"/>
        <v>-</v>
      </c>
      <c r="F15" s="390"/>
      <c r="G15" s="391"/>
      <c r="H15" s="152"/>
      <c r="I15" s="389" t="str">
        <f t="shared" si="1"/>
        <v>-</v>
      </c>
      <c r="J15" s="390"/>
      <c r="K15" s="391"/>
      <c r="L15" s="152"/>
      <c r="M15" s="389" t="str">
        <f t="shared" si="2"/>
        <v>-</v>
      </c>
      <c r="N15" s="390"/>
      <c r="O15" s="391"/>
      <c r="P15" s="152"/>
      <c r="Q15" s="389" t="str">
        <f t="shared" si="3"/>
        <v>-</v>
      </c>
      <c r="R15" s="390"/>
      <c r="S15" s="391"/>
    </row>
    <row r="16" spans="1:21">
      <c r="A16" s="56"/>
      <c r="B16" s="57" t="s">
        <v>450</v>
      </c>
      <c r="C16" s="63" t="s">
        <v>57</v>
      </c>
      <c r="D16" s="152"/>
      <c r="E16" s="389" t="str">
        <f t="shared" si="0"/>
        <v>-</v>
      </c>
      <c r="F16" s="390"/>
      <c r="G16" s="391"/>
      <c r="H16" s="152"/>
      <c r="I16" s="389" t="str">
        <f t="shared" si="1"/>
        <v>-</v>
      </c>
      <c r="J16" s="390"/>
      <c r="K16" s="391"/>
      <c r="L16" s="152"/>
      <c r="M16" s="389" t="str">
        <f t="shared" si="2"/>
        <v>-</v>
      </c>
      <c r="N16" s="390"/>
      <c r="O16" s="391"/>
      <c r="P16" s="152"/>
      <c r="Q16" s="389" t="str">
        <f t="shared" si="3"/>
        <v>-</v>
      </c>
      <c r="R16" s="390"/>
      <c r="S16" s="391"/>
    </row>
    <row r="17" spans="1:21">
      <c r="A17" s="56"/>
      <c r="B17" s="57" t="s">
        <v>451</v>
      </c>
      <c r="C17" s="60" t="s">
        <v>62</v>
      </c>
      <c r="D17" s="152"/>
      <c r="E17" s="389" t="str">
        <f t="shared" si="0"/>
        <v>-</v>
      </c>
      <c r="F17" s="390"/>
      <c r="G17" s="391"/>
      <c r="H17" s="152"/>
      <c r="I17" s="389" t="str">
        <f t="shared" si="1"/>
        <v>-</v>
      </c>
      <c r="J17" s="390"/>
      <c r="K17" s="391"/>
      <c r="L17" s="152"/>
      <c r="M17" s="389" t="str">
        <f t="shared" si="2"/>
        <v>-</v>
      </c>
      <c r="N17" s="390"/>
      <c r="O17" s="391"/>
      <c r="P17" s="152"/>
      <c r="Q17" s="389" t="str">
        <f t="shared" si="3"/>
        <v>-</v>
      </c>
      <c r="R17" s="390"/>
      <c r="S17" s="391"/>
    </row>
    <row r="18" spans="1:21">
      <c r="A18" s="56"/>
      <c r="B18" s="61" t="s">
        <v>452</v>
      </c>
      <c r="C18" s="64" t="s">
        <v>64</v>
      </c>
      <c r="D18" s="62">
        <f>SUM(D12,-D13,-D14,-D15,-D16,D17)</f>
        <v>0</v>
      </c>
      <c r="E18" s="389" t="str">
        <f t="shared" si="0"/>
        <v>-</v>
      </c>
      <c r="F18" s="390"/>
      <c r="G18" s="391"/>
      <c r="H18" s="62">
        <f>SUM(H12,-H13,-H14,-H15,-H16,H17)</f>
        <v>0</v>
      </c>
      <c r="I18" s="389" t="str">
        <f t="shared" si="1"/>
        <v>-</v>
      </c>
      <c r="J18" s="390"/>
      <c r="K18" s="391"/>
      <c r="L18" s="62">
        <f>SUM(L12,-L13,-L14,-L15,-L16,L17)</f>
        <v>0</v>
      </c>
      <c r="M18" s="389" t="str">
        <f t="shared" si="2"/>
        <v>-</v>
      </c>
      <c r="N18" s="390"/>
      <c r="O18" s="391"/>
      <c r="P18" s="62">
        <f>SUM(P12,-P13,-P14,-P15,-P16,P17)</f>
        <v>0</v>
      </c>
      <c r="Q18" s="389" t="str">
        <f t="shared" si="3"/>
        <v>-</v>
      </c>
      <c r="R18" s="390"/>
      <c r="S18" s="391"/>
    </row>
    <row r="19" spans="1:21">
      <c r="B19" s="57" t="s">
        <v>453</v>
      </c>
      <c r="C19" s="63" t="s">
        <v>57</v>
      </c>
      <c r="D19" s="152"/>
      <c r="E19" s="389" t="str">
        <f t="shared" si="0"/>
        <v>-</v>
      </c>
      <c r="F19" s="390"/>
      <c r="G19" s="391"/>
      <c r="H19" s="152"/>
      <c r="I19" s="389" t="str">
        <f t="shared" si="1"/>
        <v>-</v>
      </c>
      <c r="J19" s="390"/>
      <c r="K19" s="391"/>
      <c r="L19" s="152"/>
      <c r="M19" s="389" t="str">
        <f t="shared" si="2"/>
        <v>-</v>
      </c>
      <c r="N19" s="390"/>
      <c r="O19" s="391"/>
      <c r="P19" s="152"/>
      <c r="Q19" s="389" t="str">
        <f t="shared" si="3"/>
        <v>-</v>
      </c>
      <c r="R19" s="390"/>
      <c r="S19" s="391"/>
    </row>
    <row r="20" spans="1:21">
      <c r="B20" s="61" t="s">
        <v>454</v>
      </c>
      <c r="C20" s="64" t="s">
        <v>64</v>
      </c>
      <c r="D20" s="62">
        <f>SUM(D18,-D19)</f>
        <v>0</v>
      </c>
      <c r="E20" s="389" t="str">
        <f t="shared" si="0"/>
        <v>-</v>
      </c>
      <c r="F20" s="390"/>
      <c r="G20" s="391"/>
      <c r="H20" s="62">
        <f>SUM(H18,-H19)</f>
        <v>0</v>
      </c>
      <c r="I20" s="389" t="str">
        <f t="shared" si="1"/>
        <v>-</v>
      </c>
      <c r="J20" s="390"/>
      <c r="K20" s="391"/>
      <c r="L20" s="62">
        <f>SUM(L18,-L19)</f>
        <v>0</v>
      </c>
      <c r="M20" s="389" t="str">
        <f t="shared" si="2"/>
        <v>-</v>
      </c>
      <c r="N20" s="390"/>
      <c r="O20" s="391"/>
      <c r="P20" s="62">
        <f>SUM(P18,-P19)</f>
        <v>0</v>
      </c>
      <c r="Q20" s="389" t="str">
        <f t="shared" si="3"/>
        <v>-</v>
      </c>
      <c r="R20" s="390"/>
      <c r="S20" s="391"/>
    </row>
    <row r="21" spans="1:21">
      <c r="B21" s="57" t="s">
        <v>455</v>
      </c>
      <c r="C21" s="60" t="s">
        <v>53</v>
      </c>
      <c r="D21" s="152"/>
      <c r="E21" s="389" t="str">
        <f t="shared" si="0"/>
        <v>-</v>
      </c>
      <c r="F21" s="390"/>
      <c r="G21" s="391"/>
      <c r="H21" s="152"/>
      <c r="I21" s="389" t="str">
        <f t="shared" si="1"/>
        <v>-</v>
      </c>
      <c r="J21" s="390"/>
      <c r="K21" s="391"/>
      <c r="L21" s="152"/>
      <c r="M21" s="389" t="str">
        <f t="shared" si="2"/>
        <v>-</v>
      </c>
      <c r="N21" s="390"/>
      <c r="O21" s="391"/>
      <c r="P21" s="152"/>
      <c r="Q21" s="389" t="str">
        <f t="shared" si="3"/>
        <v>-</v>
      </c>
      <c r="R21" s="390"/>
      <c r="S21" s="391"/>
    </row>
    <row r="22" spans="1:21">
      <c r="B22" s="57" t="s">
        <v>456</v>
      </c>
      <c r="C22" s="60" t="s">
        <v>53</v>
      </c>
      <c r="D22" s="152"/>
      <c r="E22" s="389" t="str">
        <f t="shared" si="0"/>
        <v>-</v>
      </c>
      <c r="F22" s="390"/>
      <c r="G22" s="391"/>
      <c r="H22" s="152"/>
      <c r="I22" s="389" t="str">
        <f t="shared" si="1"/>
        <v>-</v>
      </c>
      <c r="J22" s="390"/>
      <c r="K22" s="391"/>
      <c r="L22" s="152"/>
      <c r="M22" s="389" t="str">
        <f t="shared" si="2"/>
        <v>-</v>
      </c>
      <c r="N22" s="390"/>
      <c r="O22" s="391"/>
      <c r="P22" s="152"/>
      <c r="Q22" s="389" t="str">
        <f t="shared" si="3"/>
        <v>-</v>
      </c>
      <c r="R22" s="390"/>
      <c r="S22" s="391"/>
    </row>
    <row r="23" spans="1:21">
      <c r="B23" s="57" t="s">
        <v>457</v>
      </c>
      <c r="C23" s="63" t="s">
        <v>57</v>
      </c>
      <c r="D23" s="152"/>
      <c r="E23" s="389" t="str">
        <f t="shared" si="0"/>
        <v>-</v>
      </c>
      <c r="F23" s="390"/>
      <c r="G23" s="391"/>
      <c r="H23" s="152"/>
      <c r="I23" s="389" t="str">
        <f t="shared" si="1"/>
        <v>-</v>
      </c>
      <c r="J23" s="390"/>
      <c r="K23" s="391"/>
      <c r="L23" s="152"/>
      <c r="M23" s="389" t="str">
        <f t="shared" si="2"/>
        <v>-</v>
      </c>
      <c r="N23" s="390"/>
      <c r="O23" s="391"/>
      <c r="P23" s="152"/>
      <c r="Q23" s="389" t="str">
        <f t="shared" si="3"/>
        <v>-</v>
      </c>
      <c r="R23" s="390"/>
      <c r="S23" s="391"/>
    </row>
    <row r="24" spans="1:21">
      <c r="B24" s="57" t="s">
        <v>458</v>
      </c>
      <c r="C24" s="63" t="s">
        <v>57</v>
      </c>
      <c r="D24" s="152"/>
      <c r="E24" s="389" t="str">
        <f t="shared" si="0"/>
        <v>-</v>
      </c>
      <c r="F24" s="390"/>
      <c r="G24" s="391"/>
      <c r="H24" s="152"/>
      <c r="I24" s="389" t="str">
        <f t="shared" si="1"/>
        <v>-</v>
      </c>
      <c r="J24" s="390"/>
      <c r="K24" s="391"/>
      <c r="L24" s="152"/>
      <c r="M24" s="389" t="str">
        <f t="shared" si="2"/>
        <v>-</v>
      </c>
      <c r="N24" s="390"/>
      <c r="O24" s="391"/>
      <c r="P24" s="152"/>
      <c r="Q24" s="389" t="str">
        <f t="shared" si="3"/>
        <v>-</v>
      </c>
      <c r="R24" s="390"/>
      <c r="S24" s="391"/>
    </row>
    <row r="25" spans="1:21">
      <c r="B25" s="61" t="s">
        <v>459</v>
      </c>
      <c r="C25" s="64" t="s">
        <v>64</v>
      </c>
      <c r="D25" s="62">
        <f>SUM(D20,D21,D22,-D23,-D24)</f>
        <v>0</v>
      </c>
      <c r="E25" s="389" t="str">
        <f t="shared" si="0"/>
        <v>-</v>
      </c>
      <c r="F25" s="390"/>
      <c r="G25" s="391"/>
      <c r="H25" s="62">
        <f>SUM(H20,H21,H22,-H23,-H24)</f>
        <v>0</v>
      </c>
      <c r="I25" s="389" t="str">
        <f t="shared" si="1"/>
        <v>-</v>
      </c>
      <c r="J25" s="390"/>
      <c r="K25" s="391"/>
      <c r="L25" s="62">
        <f>SUM(L20,L21,L22,-L23,-L24)</f>
        <v>0</v>
      </c>
      <c r="M25" s="389" t="str">
        <f t="shared" si="2"/>
        <v>-</v>
      </c>
      <c r="N25" s="390"/>
      <c r="O25" s="391"/>
      <c r="P25" s="62">
        <f>SUM(P20,P21,P22,-P23,-P24)</f>
        <v>0</v>
      </c>
      <c r="Q25" s="389" t="str">
        <f t="shared" si="3"/>
        <v>-</v>
      </c>
      <c r="R25" s="390"/>
      <c r="S25" s="391"/>
    </row>
    <row r="26" spans="1:21">
      <c r="B26" s="57" t="s">
        <v>460</v>
      </c>
      <c r="C26" s="60" t="s">
        <v>53</v>
      </c>
      <c r="D26" s="152"/>
      <c r="E26" s="389" t="str">
        <f t="shared" si="0"/>
        <v>-</v>
      </c>
      <c r="F26" s="390"/>
      <c r="G26" s="391"/>
      <c r="H26" s="152"/>
      <c r="I26" s="389" t="str">
        <f t="shared" si="1"/>
        <v>-</v>
      </c>
      <c r="J26" s="390"/>
      <c r="K26" s="391"/>
      <c r="L26" s="152"/>
      <c r="M26" s="389" t="str">
        <f t="shared" si="2"/>
        <v>-</v>
      </c>
      <c r="N26" s="390"/>
      <c r="O26" s="391"/>
      <c r="P26" s="152"/>
      <c r="Q26" s="389" t="str">
        <f t="shared" si="3"/>
        <v>-</v>
      </c>
      <c r="R26" s="390"/>
      <c r="S26" s="391"/>
      <c r="U26" s="39" t="s">
        <v>461</v>
      </c>
    </row>
    <row r="27" spans="1:21">
      <c r="B27" s="57" t="s">
        <v>462</v>
      </c>
      <c r="C27" s="63" t="s">
        <v>57</v>
      </c>
      <c r="D27" s="152"/>
      <c r="E27" s="389" t="str">
        <f t="shared" si="0"/>
        <v>-</v>
      </c>
      <c r="F27" s="390"/>
      <c r="G27" s="391"/>
      <c r="H27" s="152"/>
      <c r="I27" s="389" t="str">
        <f t="shared" si="1"/>
        <v>-</v>
      </c>
      <c r="J27" s="390"/>
      <c r="K27" s="391"/>
      <c r="L27" s="152"/>
      <c r="M27" s="389" t="str">
        <f t="shared" si="2"/>
        <v>-</v>
      </c>
      <c r="N27" s="390"/>
      <c r="O27" s="391"/>
      <c r="P27" s="152"/>
      <c r="Q27" s="389" t="str">
        <f t="shared" si="3"/>
        <v>-</v>
      </c>
      <c r="R27" s="390"/>
      <c r="S27" s="391"/>
    </row>
    <row r="28" spans="1:21">
      <c r="B28" s="61" t="s">
        <v>463</v>
      </c>
      <c r="C28" s="64" t="s">
        <v>64</v>
      </c>
      <c r="D28" s="62">
        <f>SUM(D25,D26,-D27)</f>
        <v>0</v>
      </c>
      <c r="E28" s="389" t="str">
        <f t="shared" si="0"/>
        <v>-</v>
      </c>
      <c r="F28" s="390"/>
      <c r="G28" s="391"/>
      <c r="H28" s="62">
        <f>SUM(H25,H26,-H27)</f>
        <v>0</v>
      </c>
      <c r="I28" s="389" t="str">
        <f t="shared" si="1"/>
        <v>-</v>
      </c>
      <c r="J28" s="390"/>
      <c r="K28" s="391"/>
      <c r="L28" s="62">
        <f>SUM(L25,L26,-L27)</f>
        <v>0</v>
      </c>
      <c r="M28" s="389" t="str">
        <f t="shared" si="2"/>
        <v>-</v>
      </c>
      <c r="N28" s="390"/>
      <c r="O28" s="391"/>
      <c r="P28" s="62">
        <f>SUM(P25,P26,-P27)</f>
        <v>0</v>
      </c>
      <c r="Q28" s="389" t="str">
        <f t="shared" si="3"/>
        <v>-</v>
      </c>
      <c r="R28" s="390"/>
      <c r="S28" s="391"/>
    </row>
    <row r="29" spans="1:21">
      <c r="B29" s="396"/>
      <c r="C29" s="397"/>
      <c r="D29" s="397"/>
      <c r="E29" s="397"/>
      <c r="F29" s="397"/>
      <c r="G29" s="397"/>
      <c r="H29" s="397"/>
      <c r="I29" s="397"/>
      <c r="J29" s="397"/>
      <c r="K29" s="397"/>
      <c r="L29" s="397"/>
      <c r="M29" s="397"/>
      <c r="N29" s="397"/>
      <c r="O29" s="397"/>
      <c r="P29" s="397"/>
      <c r="Q29" s="397"/>
      <c r="R29" s="397"/>
      <c r="S29" s="397"/>
    </row>
    <row r="30" spans="1:21">
      <c r="B30" s="57" t="s">
        <v>464</v>
      </c>
      <c r="C30" s="147"/>
      <c r="D30" s="65"/>
      <c r="E30" s="392"/>
      <c r="F30" s="393"/>
      <c r="G30" s="394"/>
      <c r="H30" s="66"/>
      <c r="I30" s="380"/>
      <c r="J30" s="381"/>
      <c r="K30" s="382"/>
      <c r="L30" s="66"/>
      <c r="M30" s="380"/>
      <c r="N30" s="381"/>
      <c r="O30" s="382"/>
      <c r="P30" s="66"/>
      <c r="Q30" s="380"/>
      <c r="R30" s="381"/>
      <c r="S30" s="395"/>
    </row>
    <row r="31" spans="1:21">
      <c r="B31" s="47"/>
    </row>
    <row r="33" spans="2:19">
      <c r="B33" s="67" t="s">
        <v>465</v>
      </c>
      <c r="E33" s="68"/>
      <c r="F33" s="68"/>
      <c r="G33" s="68"/>
      <c r="Q33" s="68"/>
      <c r="R33" s="68"/>
      <c r="S33" s="68"/>
    </row>
    <row r="34" spans="2:19">
      <c r="B34" s="67" t="s">
        <v>466</v>
      </c>
    </row>
    <row r="35" spans="2:19">
      <c r="B35" s="67"/>
      <c r="I35" s="69"/>
      <c r="J35" s="69"/>
      <c r="K35" s="69"/>
    </row>
    <row r="36" spans="2:19">
      <c r="B36" s="47"/>
      <c r="I36" s="149"/>
      <c r="J36" s="149"/>
      <c r="K36" s="149"/>
    </row>
    <row r="37" spans="2:19">
      <c r="B37" s="47"/>
      <c r="I37" s="149"/>
      <c r="J37" s="149"/>
      <c r="K37" s="149"/>
    </row>
    <row r="38" spans="2:19">
      <c r="B38" s="47"/>
    </row>
    <row r="39" spans="2:19">
      <c r="I39" s="69"/>
      <c r="J39" s="69"/>
      <c r="K39" s="69"/>
    </row>
    <row r="40" spans="2:19">
      <c r="B40" s="67"/>
      <c r="I40" s="149"/>
      <c r="J40" s="149"/>
      <c r="K40" s="149"/>
    </row>
    <row r="41" spans="2:19">
      <c r="B41" s="47"/>
      <c r="I41" s="149"/>
      <c r="J41" s="149"/>
      <c r="K41" s="149"/>
    </row>
    <row r="42" spans="2:19">
      <c r="B42" s="47"/>
      <c r="I42" s="149"/>
      <c r="J42" s="149"/>
      <c r="K42" s="149"/>
    </row>
    <row r="43" spans="2:19">
      <c r="B43" s="47"/>
    </row>
    <row r="44" spans="2:19">
      <c r="B44" s="47"/>
      <c r="I44" s="69"/>
      <c r="J44" s="69"/>
      <c r="K44" s="69"/>
    </row>
    <row r="45" spans="2:19">
      <c r="B45" s="47"/>
      <c r="I45" s="149"/>
      <c r="J45" s="149"/>
      <c r="K45" s="149"/>
    </row>
    <row r="46" spans="2:19">
      <c r="I46" s="149"/>
      <c r="J46" s="149"/>
      <c r="K46" s="149"/>
    </row>
    <row r="47" spans="2:19">
      <c r="B47" s="67"/>
    </row>
    <row r="48" spans="2:19">
      <c r="B48" s="47"/>
      <c r="I48" s="69"/>
      <c r="J48" s="69"/>
      <c r="K48" s="69"/>
    </row>
    <row r="49" spans="2:11">
      <c r="B49" s="47"/>
      <c r="I49" s="149"/>
      <c r="J49" s="149"/>
      <c r="K49" s="149"/>
    </row>
    <row r="50" spans="2:11">
      <c r="B50" s="47"/>
      <c r="I50" s="149"/>
      <c r="J50" s="149"/>
      <c r="K50" s="149"/>
    </row>
    <row r="51" spans="2:11">
      <c r="I51" s="149"/>
      <c r="J51" s="149"/>
      <c r="K51" s="149"/>
    </row>
    <row r="52" spans="2:11">
      <c r="B52" s="67"/>
    </row>
    <row r="53" spans="2:11">
      <c r="B53" s="47"/>
      <c r="I53" s="69"/>
      <c r="J53" s="69"/>
      <c r="K53" s="69"/>
    </row>
    <row r="54" spans="2:11">
      <c r="B54" s="47"/>
      <c r="I54" s="149"/>
      <c r="J54" s="149"/>
      <c r="K54" s="149"/>
    </row>
    <row r="55" spans="2:11">
      <c r="B55" s="47"/>
      <c r="I55" s="149"/>
      <c r="J55" s="149"/>
      <c r="K55" s="149"/>
    </row>
    <row r="56" spans="2:11">
      <c r="B56" s="47"/>
      <c r="I56" s="149"/>
      <c r="J56" s="149"/>
      <c r="K56" s="149"/>
    </row>
    <row r="57" spans="2:11">
      <c r="B57" s="47"/>
    </row>
    <row r="58" spans="2:11">
      <c r="I58" s="69"/>
      <c r="J58" s="69"/>
      <c r="K58" s="69"/>
    </row>
    <row r="59" spans="2:11">
      <c r="B59" s="67"/>
      <c r="I59" s="149"/>
      <c r="J59" s="149"/>
      <c r="K59" s="149"/>
    </row>
    <row r="60" spans="2:11">
      <c r="B60" s="47"/>
      <c r="I60" s="149"/>
      <c r="J60" s="149"/>
      <c r="K60" s="149"/>
    </row>
    <row r="61" spans="2:11">
      <c r="B61" s="47"/>
      <c r="I61" s="149"/>
      <c r="J61" s="149"/>
      <c r="K61" s="149"/>
    </row>
    <row r="62" spans="2:11">
      <c r="B62" s="47"/>
      <c r="I62" s="149"/>
      <c r="J62" s="149"/>
      <c r="K62" s="149"/>
    </row>
    <row r="63" spans="2:11">
      <c r="B63" s="47"/>
    </row>
    <row r="64" spans="2:11">
      <c r="B64" s="47"/>
    </row>
    <row r="65" spans="2:2">
      <c r="B65" s="67"/>
    </row>
    <row r="66" spans="2:2">
      <c r="B66" s="47"/>
    </row>
    <row r="67" spans="2:2">
      <c r="B67" s="47"/>
    </row>
    <row r="68" spans="2:2">
      <c r="B68" s="47"/>
    </row>
    <row r="69" spans="2:2">
      <c r="B69" s="47"/>
    </row>
  </sheetData>
  <mergeCells count="93">
    <mergeCell ref="D7:G7"/>
    <mergeCell ref="H7:K7"/>
    <mergeCell ref="L7:S7"/>
    <mergeCell ref="E4:G4"/>
    <mergeCell ref="B6:D6"/>
    <mergeCell ref="E6:I6"/>
    <mergeCell ref="J6:O6"/>
    <mergeCell ref="P6:S6"/>
    <mergeCell ref="E9:G9"/>
    <mergeCell ref="I9:K9"/>
    <mergeCell ref="M9:O9"/>
    <mergeCell ref="Q9:S9"/>
    <mergeCell ref="E10:G10"/>
    <mergeCell ref="I10:K10"/>
    <mergeCell ref="M10:O10"/>
    <mergeCell ref="Q10:S10"/>
    <mergeCell ref="E11:G11"/>
    <mergeCell ref="I11:K11"/>
    <mergeCell ref="M11:O11"/>
    <mergeCell ref="Q11:S11"/>
    <mergeCell ref="E12:G12"/>
    <mergeCell ref="I12:K12"/>
    <mergeCell ref="M12:O12"/>
    <mergeCell ref="Q12:S12"/>
    <mergeCell ref="E13:G13"/>
    <mergeCell ref="I13:K13"/>
    <mergeCell ref="M13:O13"/>
    <mergeCell ref="Q13:S13"/>
    <mergeCell ref="E14:G14"/>
    <mergeCell ref="I14:K14"/>
    <mergeCell ref="M14:O14"/>
    <mergeCell ref="Q14:S14"/>
    <mergeCell ref="E15:G15"/>
    <mergeCell ref="I15:K15"/>
    <mergeCell ref="M15:O15"/>
    <mergeCell ref="Q15:S15"/>
    <mergeCell ref="E16:G16"/>
    <mergeCell ref="I16:K16"/>
    <mergeCell ref="M16:O16"/>
    <mergeCell ref="Q16:S16"/>
    <mergeCell ref="E17:G17"/>
    <mergeCell ref="I17:K17"/>
    <mergeCell ref="M17:O17"/>
    <mergeCell ref="Q17:S17"/>
    <mergeCell ref="E18:G18"/>
    <mergeCell ref="I18:K18"/>
    <mergeCell ref="M18:O18"/>
    <mergeCell ref="Q18:S18"/>
    <mergeCell ref="E19:G19"/>
    <mergeCell ref="I19:K19"/>
    <mergeCell ref="M19:O19"/>
    <mergeCell ref="Q19:S19"/>
    <mergeCell ref="E20:G20"/>
    <mergeCell ref="I20:K20"/>
    <mergeCell ref="M20:O20"/>
    <mergeCell ref="Q20:S20"/>
    <mergeCell ref="E21:G21"/>
    <mergeCell ref="I21:K21"/>
    <mergeCell ref="M21:O21"/>
    <mergeCell ref="Q21:S21"/>
    <mergeCell ref="E22:G22"/>
    <mergeCell ref="I22:K22"/>
    <mergeCell ref="M22:O22"/>
    <mergeCell ref="Q22:S22"/>
    <mergeCell ref="E23:G23"/>
    <mergeCell ref="I23:K23"/>
    <mergeCell ref="M23:O23"/>
    <mergeCell ref="Q23:S23"/>
    <mergeCell ref="E24:G24"/>
    <mergeCell ref="I24:K24"/>
    <mergeCell ref="M24:O24"/>
    <mergeCell ref="Q24:S24"/>
    <mergeCell ref="E25:G25"/>
    <mergeCell ref="I25:K25"/>
    <mergeCell ref="M25:O25"/>
    <mergeCell ref="Q25:S25"/>
    <mergeCell ref="E26:G26"/>
    <mergeCell ref="I26:K26"/>
    <mergeCell ref="M26:O26"/>
    <mergeCell ref="Q26:S26"/>
    <mergeCell ref="E27:G27"/>
    <mergeCell ref="I27:K27"/>
    <mergeCell ref="M27:O27"/>
    <mergeCell ref="Q27:S27"/>
    <mergeCell ref="E28:G28"/>
    <mergeCell ref="I28:K28"/>
    <mergeCell ref="M28:O28"/>
    <mergeCell ref="Q28:S28"/>
    <mergeCell ref="B29:S29"/>
    <mergeCell ref="E30:G30"/>
    <mergeCell ref="I30:K30"/>
    <mergeCell ref="M30:O30"/>
    <mergeCell ref="Q30:S30"/>
  </mergeCells>
  <pageMargins left="0.75" right="0.75" top="1" bottom="1" header="0.4921259845" footer="0.4921259845"/>
  <pageSetup paperSize="9" scale="97" orientation="landscape" r:id="rId1"/>
  <headerFooter alignWithMargins="0"/>
  <colBreaks count="1" manualBreakCount="1">
    <brk id="19" max="1048575"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Y86"/>
  <sheetViews>
    <sheetView workbookViewId="0"/>
  </sheetViews>
  <sheetFormatPr defaultRowHeight="12.75"/>
  <cols>
    <col min="1" max="1" width="2.28515625" style="39" customWidth="1"/>
    <col min="2" max="2" width="2.42578125" style="70" customWidth="1"/>
    <col min="3" max="3" width="0.5703125" style="70" customWidth="1"/>
    <col min="4" max="4" width="31" style="151" customWidth="1"/>
    <col min="5" max="5" width="2.5703125" style="41" customWidth="1"/>
    <col min="6" max="6" width="6" style="41" customWidth="1"/>
    <col min="7" max="7" width="7.5703125" style="41" customWidth="1"/>
    <col min="8" max="8" width="2.5703125" style="41" customWidth="1"/>
    <col min="9" max="9" width="5.42578125" style="39" customWidth="1"/>
    <col min="10" max="10" width="1.5703125" style="39" customWidth="1"/>
    <col min="11" max="12" width="5.42578125" style="39" customWidth="1"/>
    <col min="13" max="13" width="1.5703125" style="39" customWidth="1"/>
    <col min="14" max="15" width="5.42578125" style="39" customWidth="1"/>
    <col min="16" max="16" width="1.7109375" style="39" customWidth="1"/>
    <col min="17" max="18" width="5.42578125" style="39" customWidth="1"/>
    <col min="19" max="19" width="1.5703125" style="39" customWidth="1"/>
    <col min="20" max="20" width="5.42578125" style="39" customWidth="1"/>
    <col min="21" max="16384" width="9.140625" style="39"/>
  </cols>
  <sheetData>
    <row r="1" spans="2:25" ht="11.25" customHeight="1"/>
    <row r="2" spans="2:25">
      <c r="B2" s="148" t="s">
        <v>431</v>
      </c>
      <c r="C2" s="148"/>
      <c r="I2" s="398" t="s">
        <v>467</v>
      </c>
      <c r="J2" s="399"/>
      <c r="K2" s="399"/>
      <c r="L2" s="399"/>
      <c r="M2" s="399"/>
      <c r="N2" s="399"/>
      <c r="O2" s="68"/>
      <c r="P2" s="68"/>
      <c r="Q2" s="68"/>
      <c r="R2" s="68"/>
      <c r="S2" s="68"/>
      <c r="T2" s="45" t="s">
        <v>76</v>
      </c>
    </row>
    <row r="3" spans="2:25">
      <c r="I3" s="46" t="s">
        <v>355</v>
      </c>
      <c r="J3" s="46"/>
      <c r="K3" s="46"/>
    </row>
    <row r="4" spans="2:25">
      <c r="B4" s="149" t="s">
        <v>50</v>
      </c>
      <c r="C4" s="149"/>
      <c r="I4" s="370"/>
      <c r="J4" s="371"/>
      <c r="K4" s="371"/>
    </row>
    <row r="5" spans="2:25">
      <c r="B5" s="149" t="s">
        <v>354</v>
      </c>
      <c r="C5" s="149"/>
      <c r="I5" s="46" t="s">
        <v>433</v>
      </c>
      <c r="J5" s="46"/>
      <c r="K5" s="46"/>
      <c r="R5" s="46"/>
      <c r="S5" s="46"/>
    </row>
    <row r="6" spans="2:25">
      <c r="B6" s="400"/>
      <c r="C6" s="401"/>
      <c r="D6" s="402"/>
      <c r="I6" s="403"/>
      <c r="J6" s="404"/>
      <c r="K6" s="404"/>
      <c r="L6" s="404"/>
      <c r="M6" s="404"/>
      <c r="N6" s="404"/>
      <c r="O6" s="404"/>
      <c r="P6" s="404"/>
      <c r="Q6" s="404"/>
      <c r="R6" s="46"/>
      <c r="S6" s="46"/>
    </row>
    <row r="7" spans="2:25">
      <c r="B7" s="149" t="s">
        <v>356</v>
      </c>
      <c r="C7" s="149"/>
      <c r="I7" s="46" t="s">
        <v>434</v>
      </c>
      <c r="J7" s="46"/>
      <c r="K7" s="46"/>
      <c r="R7" s="46"/>
      <c r="S7" s="46"/>
    </row>
    <row r="8" spans="2:25">
      <c r="B8" s="400"/>
      <c r="C8" s="401"/>
      <c r="D8" s="402"/>
      <c r="I8" s="404"/>
      <c r="J8" s="404"/>
      <c r="K8" s="404"/>
      <c r="L8" s="405"/>
      <c r="M8" s="405"/>
      <c r="N8" s="405"/>
      <c r="O8" s="405"/>
      <c r="P8" s="405"/>
      <c r="Q8" s="405"/>
      <c r="R8" s="46"/>
      <c r="S8" s="46"/>
      <c r="V8" s="49"/>
    </row>
    <row r="9" spans="2:25" ht="8.25" customHeight="1">
      <c r="B9" s="39"/>
      <c r="C9" s="39"/>
      <c r="D9" s="39"/>
      <c r="E9" s="39"/>
      <c r="F9" s="39"/>
      <c r="G9" s="39"/>
      <c r="H9" s="39"/>
      <c r="R9" s="46"/>
      <c r="S9" s="46"/>
    </row>
    <row r="10" spans="2:25" ht="36.75" customHeight="1">
      <c r="I10" s="408" t="s">
        <v>435</v>
      </c>
      <c r="J10" s="409"/>
      <c r="K10" s="410"/>
      <c r="L10" s="411" t="s">
        <v>468</v>
      </c>
      <c r="M10" s="412"/>
      <c r="N10" s="413"/>
      <c r="O10" s="414" t="s">
        <v>437</v>
      </c>
      <c r="P10" s="415"/>
      <c r="Q10" s="415"/>
      <c r="R10" s="415"/>
      <c r="S10" s="415"/>
      <c r="T10" s="416"/>
      <c r="V10" s="120"/>
      <c r="W10" s="120"/>
      <c r="X10" s="120"/>
    </row>
    <row r="11" spans="2:25">
      <c r="I11" s="72">
        <f>'SV T2'!E8</f>
        <v>12</v>
      </c>
      <c r="J11" s="53" t="s">
        <v>46</v>
      </c>
      <c r="K11" s="121">
        <f ca="1">'SV T2'!G8</f>
        <v>44411.582428240741</v>
      </c>
      <c r="L11" s="72">
        <f>'SV T2'!I8</f>
        <v>12</v>
      </c>
      <c r="M11" s="53" t="s">
        <v>46</v>
      </c>
      <c r="N11" s="121">
        <f ca="1">'SV T2'!K8</f>
        <v>44776.582428240741</v>
      </c>
      <c r="O11" s="72">
        <f>'SV T2'!M8</f>
        <v>12</v>
      </c>
      <c r="P11" s="53" t="s">
        <v>46</v>
      </c>
      <c r="Q11" s="121">
        <f ca="1">'SV T2'!O8</f>
        <v>45141.582428240741</v>
      </c>
      <c r="R11" s="122">
        <f>'SV T2'!Q8</f>
        <v>12</v>
      </c>
      <c r="S11" s="53" t="s">
        <v>46</v>
      </c>
      <c r="T11" s="121">
        <f ca="1">'SV T2'!S8</f>
        <v>45506.582428240741</v>
      </c>
    </row>
    <row r="12" spans="2:25">
      <c r="B12" s="150" t="s">
        <v>469</v>
      </c>
      <c r="C12" s="150"/>
      <c r="I12" s="392"/>
      <c r="J12" s="406"/>
      <c r="K12" s="407"/>
      <c r="L12" s="392"/>
      <c r="M12" s="406"/>
      <c r="N12" s="407"/>
      <c r="O12" s="392"/>
      <c r="P12" s="406"/>
      <c r="Q12" s="407"/>
      <c r="R12" s="392"/>
      <c r="S12" s="406"/>
      <c r="T12" s="407"/>
    </row>
    <row r="13" spans="2:25">
      <c r="B13" s="70">
        <v>1</v>
      </c>
      <c r="D13" s="417" t="s">
        <v>470</v>
      </c>
      <c r="E13" s="399"/>
      <c r="F13" s="399"/>
      <c r="G13" s="399"/>
      <c r="H13" s="74" t="s">
        <v>53</v>
      </c>
      <c r="I13" s="418">
        <f>SUM('SV T2'!D25,'SV T2'!D19)</f>
        <v>0</v>
      </c>
      <c r="J13" s="419"/>
      <c r="K13" s="420"/>
      <c r="L13" s="421">
        <f>SUM('SV T2'!H25,'SV T2'!H19)</f>
        <v>0</v>
      </c>
      <c r="M13" s="419"/>
      <c r="N13" s="420"/>
      <c r="O13" s="421">
        <f>SUM('SV T2'!L25,'SV T2'!L19)</f>
        <v>0</v>
      </c>
      <c r="P13" s="419"/>
      <c r="Q13" s="420"/>
      <c r="R13" s="421">
        <f>SUM('SV T2'!P25,'SV T2'!P19)</f>
        <v>0</v>
      </c>
      <c r="S13" s="419"/>
      <c r="T13" s="420"/>
      <c r="V13" s="75" t="s">
        <v>471</v>
      </c>
      <c r="W13" s="75"/>
      <c r="X13" s="75"/>
      <c r="Y13" s="75"/>
    </row>
    <row r="14" spans="2:25">
      <c r="B14" s="70">
        <v>2</v>
      </c>
      <c r="D14" s="417" t="s">
        <v>472</v>
      </c>
      <c r="E14" s="399"/>
      <c r="F14" s="399"/>
      <c r="G14" s="399"/>
      <c r="H14" s="74" t="s">
        <v>62</v>
      </c>
      <c r="I14" s="421">
        <f>SUM('SV T2'!D26,-'SV T2'!D27)</f>
        <v>0</v>
      </c>
      <c r="J14" s="419"/>
      <c r="K14" s="420"/>
      <c r="L14" s="421">
        <f>SUM('SV T2'!H26,-'SV T2'!H27)</f>
        <v>0</v>
      </c>
      <c r="M14" s="419"/>
      <c r="N14" s="420"/>
      <c r="O14" s="421">
        <f>SUM('SV T2'!L26,-'SV T2'!L27)</f>
        <v>0</v>
      </c>
      <c r="P14" s="419"/>
      <c r="Q14" s="420"/>
      <c r="R14" s="421">
        <f>SUM('SV T2'!P26,-'SV T2'!P27)</f>
        <v>0</v>
      </c>
      <c r="S14" s="419"/>
      <c r="T14" s="420"/>
    </row>
    <row r="15" spans="2:25">
      <c r="B15" s="70">
        <v>3</v>
      </c>
      <c r="D15" s="417" t="s">
        <v>473</v>
      </c>
      <c r="E15" s="399"/>
      <c r="F15" s="399"/>
      <c r="G15" s="399"/>
      <c r="H15" s="74" t="s">
        <v>53</v>
      </c>
      <c r="I15" s="422"/>
      <c r="J15" s="423"/>
      <c r="K15" s="424"/>
      <c r="L15" s="422"/>
      <c r="M15" s="423"/>
      <c r="N15" s="424"/>
      <c r="O15" s="422"/>
      <c r="P15" s="423"/>
      <c r="Q15" s="424"/>
      <c r="R15" s="422"/>
      <c r="S15" s="423"/>
      <c r="T15" s="424"/>
    </row>
    <row r="16" spans="2:25">
      <c r="B16" s="70">
        <v>4</v>
      </c>
      <c r="D16" s="417" t="s">
        <v>474</v>
      </c>
      <c r="E16" s="399"/>
      <c r="F16" s="399"/>
      <c r="G16" s="399"/>
      <c r="H16" s="74" t="s">
        <v>53</v>
      </c>
      <c r="I16" s="421">
        <f>+'SV T7'!G25</f>
        <v>0</v>
      </c>
      <c r="J16" s="419"/>
      <c r="K16" s="420"/>
      <c r="L16" s="421">
        <f>+'SV T7'!K25</f>
        <v>0</v>
      </c>
      <c r="M16" s="419"/>
      <c r="N16" s="420"/>
      <c r="O16" s="421">
        <f>+'SV T7'!O25</f>
        <v>0</v>
      </c>
      <c r="P16" s="419"/>
      <c r="Q16" s="420"/>
      <c r="R16" s="421">
        <f>+'SV T7'!S25</f>
        <v>0</v>
      </c>
      <c r="S16" s="419"/>
      <c r="T16" s="420"/>
      <c r="V16" s="39" t="s">
        <v>475</v>
      </c>
    </row>
    <row r="17" spans="2:22">
      <c r="B17" s="70" t="s">
        <v>81</v>
      </c>
      <c r="D17" s="417" t="s">
        <v>476</v>
      </c>
      <c r="E17" s="399"/>
      <c r="F17" s="399"/>
      <c r="G17" s="399"/>
      <c r="H17" s="74" t="s">
        <v>53</v>
      </c>
      <c r="I17" s="422"/>
      <c r="J17" s="423"/>
      <c r="K17" s="424"/>
      <c r="L17" s="422"/>
      <c r="M17" s="423"/>
      <c r="N17" s="424"/>
      <c r="O17" s="422"/>
      <c r="P17" s="423"/>
      <c r="Q17" s="424"/>
      <c r="R17" s="422"/>
      <c r="S17" s="423"/>
      <c r="T17" s="424"/>
    </row>
    <row r="18" spans="2:22">
      <c r="B18" s="70">
        <v>6</v>
      </c>
      <c r="D18" s="371"/>
      <c r="E18" s="371"/>
      <c r="F18" s="371"/>
      <c r="G18" s="371"/>
      <c r="H18" s="74" t="s">
        <v>53</v>
      </c>
      <c r="I18" s="422"/>
      <c r="J18" s="423"/>
      <c r="K18" s="424"/>
      <c r="L18" s="422"/>
      <c r="M18" s="423"/>
      <c r="N18" s="424"/>
      <c r="O18" s="422"/>
      <c r="P18" s="423"/>
      <c r="Q18" s="424"/>
      <c r="R18" s="422"/>
      <c r="S18" s="423"/>
      <c r="T18" s="424"/>
    </row>
    <row r="19" spans="2:22">
      <c r="B19" s="76">
        <v>7</v>
      </c>
      <c r="C19" s="76"/>
      <c r="D19" s="425" t="s">
        <v>477</v>
      </c>
      <c r="E19" s="426"/>
      <c r="F19" s="426"/>
      <c r="G19" s="426"/>
      <c r="H19" s="77" t="s">
        <v>64</v>
      </c>
      <c r="I19" s="427">
        <f>SUM(I13:K18)</f>
        <v>0</v>
      </c>
      <c r="J19" s="428"/>
      <c r="K19" s="429"/>
      <c r="L19" s="427">
        <f>SUM(L13:N18)</f>
        <v>0</v>
      </c>
      <c r="M19" s="428"/>
      <c r="N19" s="429"/>
      <c r="O19" s="427">
        <f>SUM(O13:Q18)</f>
        <v>0</v>
      </c>
      <c r="P19" s="428"/>
      <c r="Q19" s="429"/>
      <c r="R19" s="427">
        <f>SUM(R13:T18)</f>
        <v>0</v>
      </c>
      <c r="S19" s="428"/>
      <c r="T19" s="429"/>
    </row>
    <row r="20" spans="2:22" ht="23.25" customHeight="1">
      <c r="B20" s="425" t="s">
        <v>478</v>
      </c>
      <c r="C20" s="399"/>
      <c r="D20" s="399"/>
      <c r="E20" s="399"/>
      <c r="F20" s="399"/>
      <c r="G20" s="399"/>
      <c r="I20" s="430"/>
      <c r="J20" s="431"/>
      <c r="K20" s="432"/>
      <c r="L20" s="430"/>
      <c r="M20" s="431"/>
      <c r="N20" s="432"/>
      <c r="O20" s="430"/>
      <c r="P20" s="431"/>
      <c r="Q20" s="432"/>
      <c r="R20" s="430"/>
      <c r="S20" s="431"/>
      <c r="T20" s="432"/>
    </row>
    <row r="21" spans="2:22">
      <c r="B21" s="70">
        <v>8</v>
      </c>
      <c r="D21" s="417" t="s">
        <v>479</v>
      </c>
      <c r="E21" s="399"/>
      <c r="F21" s="399"/>
      <c r="G21" s="399"/>
      <c r="H21" s="74" t="s">
        <v>53</v>
      </c>
      <c r="I21" s="422"/>
      <c r="J21" s="423"/>
      <c r="K21" s="424"/>
      <c r="L21" s="422"/>
      <c r="M21" s="423"/>
      <c r="N21" s="424"/>
      <c r="O21" s="422"/>
      <c r="P21" s="423"/>
      <c r="Q21" s="424"/>
      <c r="R21" s="422"/>
      <c r="S21" s="423"/>
      <c r="T21" s="424"/>
    </row>
    <row r="22" spans="2:22">
      <c r="B22" s="70">
        <v>9</v>
      </c>
      <c r="D22" s="417" t="s">
        <v>480</v>
      </c>
      <c r="E22" s="399"/>
      <c r="F22" s="399"/>
      <c r="G22" s="399"/>
      <c r="H22" s="74" t="s">
        <v>53</v>
      </c>
      <c r="I22" s="422"/>
      <c r="J22" s="423"/>
      <c r="K22" s="424"/>
      <c r="L22" s="422"/>
      <c r="M22" s="423"/>
      <c r="N22" s="424"/>
      <c r="O22" s="422"/>
      <c r="P22" s="423"/>
      <c r="Q22" s="424"/>
      <c r="R22" s="422"/>
      <c r="S22" s="423"/>
      <c r="T22" s="424"/>
    </row>
    <row r="23" spans="2:22">
      <c r="B23" s="70">
        <v>10</v>
      </c>
      <c r="D23" s="417" t="s">
        <v>481</v>
      </c>
      <c r="E23" s="399"/>
      <c r="F23" s="399"/>
      <c r="G23" s="399"/>
      <c r="H23" s="74" t="s">
        <v>53</v>
      </c>
      <c r="I23" s="422"/>
      <c r="J23" s="423"/>
      <c r="K23" s="424"/>
      <c r="L23" s="422"/>
      <c r="M23" s="423"/>
      <c r="N23" s="424"/>
      <c r="O23" s="422"/>
      <c r="P23" s="423"/>
      <c r="Q23" s="424"/>
      <c r="R23" s="422"/>
      <c r="S23" s="423"/>
      <c r="T23" s="424"/>
    </row>
    <row r="24" spans="2:22">
      <c r="B24" s="70">
        <v>11</v>
      </c>
      <c r="D24" s="417" t="s">
        <v>482</v>
      </c>
      <c r="E24" s="399"/>
      <c r="F24" s="399"/>
      <c r="G24" s="399"/>
      <c r="H24" s="74" t="s">
        <v>53</v>
      </c>
      <c r="I24" s="422"/>
      <c r="J24" s="423"/>
      <c r="K24" s="424"/>
      <c r="L24" s="422"/>
      <c r="M24" s="423"/>
      <c r="N24" s="424"/>
      <c r="O24" s="422"/>
      <c r="P24" s="423"/>
      <c r="Q24" s="424"/>
      <c r="R24" s="422"/>
      <c r="S24" s="423"/>
      <c r="T24" s="424"/>
    </row>
    <row r="25" spans="2:22">
      <c r="B25" s="70">
        <v>12</v>
      </c>
      <c r="D25" s="417" t="s">
        <v>483</v>
      </c>
      <c r="E25" s="399"/>
      <c r="F25" s="399"/>
      <c r="G25" s="399"/>
      <c r="H25" s="74" t="s">
        <v>62</v>
      </c>
      <c r="I25" s="421">
        <f>I42</f>
        <v>0</v>
      </c>
      <c r="J25" s="419"/>
      <c r="K25" s="420"/>
      <c r="L25" s="421">
        <f>L42</f>
        <v>0</v>
      </c>
      <c r="M25" s="419"/>
      <c r="N25" s="420"/>
      <c r="O25" s="421">
        <f>O42</f>
        <v>0</v>
      </c>
      <c r="P25" s="419"/>
      <c r="Q25" s="420"/>
      <c r="R25" s="421">
        <f>R42</f>
        <v>0</v>
      </c>
      <c r="S25" s="419"/>
      <c r="T25" s="420"/>
    </row>
    <row r="26" spans="2:22">
      <c r="B26" s="70">
        <v>13</v>
      </c>
      <c r="D26" s="417" t="s">
        <v>484</v>
      </c>
      <c r="E26" s="399"/>
      <c r="F26" s="399"/>
      <c r="G26" s="399"/>
      <c r="H26" s="74" t="s">
        <v>53</v>
      </c>
      <c r="I26" s="422"/>
      <c r="J26" s="423"/>
      <c r="K26" s="424"/>
      <c r="L26" s="422"/>
      <c r="M26" s="423"/>
      <c r="N26" s="424"/>
      <c r="O26" s="422"/>
      <c r="P26" s="423"/>
      <c r="Q26" s="424"/>
      <c r="R26" s="422"/>
      <c r="S26" s="423"/>
      <c r="T26" s="424"/>
    </row>
    <row r="27" spans="2:22">
      <c r="B27" s="70">
        <v>14</v>
      </c>
      <c r="D27" s="417" t="s">
        <v>485</v>
      </c>
      <c r="E27" s="399"/>
      <c r="F27" s="399"/>
      <c r="G27" s="399"/>
      <c r="H27" s="74" t="s">
        <v>53</v>
      </c>
      <c r="I27" s="421">
        <f>+'SV T7'!G18</f>
        <v>0</v>
      </c>
      <c r="J27" s="419"/>
      <c r="K27" s="420"/>
      <c r="L27" s="421">
        <f>+'SV T7'!K18</f>
        <v>0</v>
      </c>
      <c r="M27" s="419"/>
      <c r="N27" s="420"/>
      <c r="O27" s="421">
        <f>+'SV T7'!O18</f>
        <v>0</v>
      </c>
      <c r="P27" s="419"/>
      <c r="Q27" s="420"/>
      <c r="R27" s="421">
        <f>+'SV T7'!S18</f>
        <v>0</v>
      </c>
      <c r="S27" s="419"/>
      <c r="T27" s="420"/>
      <c r="V27" s="39" t="s">
        <v>486</v>
      </c>
    </row>
    <row r="28" spans="2:22">
      <c r="B28" s="70">
        <v>15</v>
      </c>
      <c r="D28" s="417" t="s">
        <v>487</v>
      </c>
      <c r="E28" s="399"/>
      <c r="F28" s="399"/>
      <c r="G28" s="399"/>
      <c r="H28" s="74" t="s">
        <v>53</v>
      </c>
      <c r="I28" s="422"/>
      <c r="J28" s="423"/>
      <c r="K28" s="424"/>
      <c r="L28" s="422"/>
      <c r="M28" s="423"/>
      <c r="N28" s="424"/>
      <c r="O28" s="422"/>
      <c r="P28" s="423"/>
      <c r="Q28" s="424"/>
      <c r="R28" s="422"/>
      <c r="S28" s="423"/>
      <c r="T28" s="424"/>
    </row>
    <row r="29" spans="2:22">
      <c r="B29" s="70">
        <v>16</v>
      </c>
      <c r="D29" s="417" t="s">
        <v>488</v>
      </c>
      <c r="E29" s="399"/>
      <c r="F29" s="399"/>
      <c r="G29" s="399"/>
      <c r="H29" s="74" t="s">
        <v>53</v>
      </c>
      <c r="I29" s="422"/>
      <c r="J29" s="423"/>
      <c r="K29" s="424"/>
      <c r="L29" s="422"/>
      <c r="M29" s="423"/>
      <c r="N29" s="424"/>
      <c r="O29" s="422"/>
      <c r="P29" s="423"/>
      <c r="Q29" s="424"/>
      <c r="R29" s="422"/>
      <c r="S29" s="423"/>
      <c r="T29" s="424"/>
    </row>
    <row r="30" spans="2:22">
      <c r="B30" s="70">
        <v>17</v>
      </c>
      <c r="D30" s="371" t="s">
        <v>489</v>
      </c>
      <c r="E30" s="371"/>
      <c r="F30" s="371"/>
      <c r="G30" s="371"/>
      <c r="H30" s="74" t="s">
        <v>53</v>
      </c>
      <c r="I30" s="422"/>
      <c r="J30" s="423"/>
      <c r="K30" s="424"/>
      <c r="L30" s="422"/>
      <c r="M30" s="423"/>
      <c r="N30" s="424"/>
      <c r="O30" s="422"/>
      <c r="P30" s="423"/>
      <c r="Q30" s="424"/>
      <c r="R30" s="422"/>
      <c r="S30" s="423"/>
      <c r="T30" s="424"/>
      <c r="V30" s="98" t="s">
        <v>490</v>
      </c>
    </row>
    <row r="31" spans="2:22">
      <c r="B31" s="76">
        <v>18</v>
      </c>
      <c r="D31" s="425" t="s">
        <v>477</v>
      </c>
      <c r="E31" s="426"/>
      <c r="F31" s="426"/>
      <c r="G31" s="426"/>
      <c r="H31" s="77" t="s">
        <v>64</v>
      </c>
      <c r="I31" s="427">
        <f>SUM(I21:K30)</f>
        <v>0</v>
      </c>
      <c r="J31" s="428"/>
      <c r="K31" s="429"/>
      <c r="L31" s="427">
        <f>SUM(L21:N30)</f>
        <v>0</v>
      </c>
      <c r="M31" s="428"/>
      <c r="N31" s="429"/>
      <c r="O31" s="427">
        <f>SUM(O21:Q30)</f>
        <v>0</v>
      </c>
      <c r="P31" s="428"/>
      <c r="Q31" s="429"/>
      <c r="R31" s="427">
        <f>SUM(R21:T30)</f>
        <v>0</v>
      </c>
      <c r="S31" s="428"/>
      <c r="T31" s="429"/>
    </row>
    <row r="32" spans="2:22">
      <c r="B32" s="76">
        <v>19</v>
      </c>
      <c r="D32" s="425" t="s">
        <v>491</v>
      </c>
      <c r="E32" s="426"/>
      <c r="F32" s="426"/>
      <c r="G32" s="426"/>
      <c r="H32" s="74" t="s">
        <v>62</v>
      </c>
      <c r="I32" s="427">
        <f>SUM(I19,-I31)</f>
        <v>0</v>
      </c>
      <c r="J32" s="428"/>
      <c r="K32" s="429"/>
      <c r="L32" s="427">
        <f>SUM(L19,-L31)</f>
        <v>0</v>
      </c>
      <c r="M32" s="428"/>
      <c r="N32" s="429"/>
      <c r="O32" s="427">
        <f>SUM(O19,-O31)</f>
        <v>0</v>
      </c>
      <c r="P32" s="428"/>
      <c r="Q32" s="429"/>
      <c r="R32" s="427">
        <f>SUM(R19,-R31)</f>
        <v>0</v>
      </c>
      <c r="S32" s="428"/>
      <c r="T32" s="429"/>
    </row>
    <row r="33" spans="2:22">
      <c r="B33" s="70">
        <v>20</v>
      </c>
      <c r="D33" s="433" t="s">
        <v>492</v>
      </c>
      <c r="E33" s="434"/>
      <c r="F33" s="434"/>
      <c r="G33" s="434"/>
      <c r="H33" s="78" t="s">
        <v>62</v>
      </c>
      <c r="I33" s="421">
        <f>I32</f>
        <v>0</v>
      </c>
      <c r="J33" s="419"/>
      <c r="K33" s="420"/>
      <c r="L33" s="421">
        <f>SUM(I33,L32)</f>
        <v>0</v>
      </c>
      <c r="M33" s="419"/>
      <c r="N33" s="420"/>
      <c r="O33" s="421">
        <f>SUM(L33,O32)</f>
        <v>0</v>
      </c>
      <c r="P33" s="419"/>
      <c r="Q33" s="420"/>
      <c r="R33" s="421">
        <f>SUM(O33,R32)</f>
        <v>0</v>
      </c>
      <c r="S33" s="419"/>
      <c r="T33" s="420"/>
    </row>
    <row r="34" spans="2:22" ht="33.75" customHeight="1">
      <c r="D34" s="70"/>
      <c r="E34" s="70"/>
      <c r="F34" s="436" t="s">
        <v>493</v>
      </c>
      <c r="G34" s="434"/>
      <c r="H34" s="434"/>
      <c r="I34" s="438"/>
      <c r="J34" s="439"/>
      <c r="K34" s="439"/>
      <c r="L34" s="70"/>
      <c r="M34" s="70"/>
      <c r="N34" s="70"/>
      <c r="O34" s="70"/>
      <c r="P34" s="70"/>
      <c r="Q34" s="70"/>
      <c r="R34" s="70"/>
      <c r="S34" s="70"/>
      <c r="T34" s="70"/>
    </row>
    <row r="35" spans="2:22">
      <c r="B35" s="425" t="s">
        <v>494</v>
      </c>
      <c r="C35" s="399"/>
      <c r="D35" s="399"/>
      <c r="E35" s="434"/>
      <c r="F35" s="437"/>
      <c r="G35" s="437"/>
      <c r="H35" s="437"/>
      <c r="I35" s="435"/>
      <c r="J35" s="435"/>
      <c r="K35" s="435"/>
      <c r="L35" s="435"/>
      <c r="M35" s="435"/>
      <c r="N35" s="435"/>
      <c r="O35" s="435"/>
      <c r="P35" s="435"/>
      <c r="Q35" s="435"/>
      <c r="R35" s="435"/>
      <c r="S35" s="435"/>
      <c r="T35" s="435"/>
      <c r="U35" s="39" t="s">
        <v>81</v>
      </c>
      <c r="V35" s="49"/>
    </row>
    <row r="36" spans="2:22">
      <c r="B36" s="70">
        <v>21</v>
      </c>
      <c r="D36" s="149" t="s">
        <v>495</v>
      </c>
      <c r="E36" s="74" t="s">
        <v>53</v>
      </c>
      <c r="F36" s="422"/>
      <c r="G36" s="423"/>
      <c r="H36" s="424"/>
      <c r="I36" s="422"/>
      <c r="J36" s="423"/>
      <c r="K36" s="424"/>
      <c r="L36" s="422"/>
      <c r="M36" s="423"/>
      <c r="N36" s="424"/>
      <c r="O36" s="422"/>
      <c r="P36" s="423"/>
      <c r="Q36" s="424"/>
      <c r="R36" s="422"/>
      <c r="S36" s="423"/>
      <c r="T36" s="424"/>
    </row>
    <row r="37" spans="2:22">
      <c r="B37" s="70">
        <v>22</v>
      </c>
      <c r="D37" s="149" t="s">
        <v>496</v>
      </c>
      <c r="E37" s="74" t="s">
        <v>53</v>
      </c>
      <c r="F37" s="422"/>
      <c r="G37" s="423"/>
      <c r="H37" s="424"/>
      <c r="I37" s="422"/>
      <c r="J37" s="423"/>
      <c r="K37" s="424"/>
      <c r="L37" s="422"/>
      <c r="M37" s="423"/>
      <c r="N37" s="424"/>
      <c r="O37" s="422"/>
      <c r="P37" s="423"/>
      <c r="Q37" s="424"/>
      <c r="R37" s="422"/>
      <c r="S37" s="423"/>
      <c r="T37" s="424"/>
    </row>
    <row r="38" spans="2:22">
      <c r="B38" s="70">
        <v>23</v>
      </c>
      <c r="D38" s="149" t="s">
        <v>497</v>
      </c>
      <c r="E38" s="74" t="s">
        <v>53</v>
      </c>
      <c r="F38" s="422"/>
      <c r="G38" s="423"/>
      <c r="H38" s="424"/>
      <c r="I38" s="422"/>
      <c r="J38" s="423"/>
      <c r="K38" s="424"/>
      <c r="L38" s="422"/>
      <c r="M38" s="423"/>
      <c r="N38" s="424"/>
      <c r="O38" s="422"/>
      <c r="P38" s="423"/>
      <c r="Q38" s="424"/>
      <c r="R38" s="422"/>
      <c r="S38" s="423"/>
      <c r="T38" s="424"/>
    </row>
    <row r="39" spans="2:22">
      <c r="B39" s="70">
        <v>24</v>
      </c>
      <c r="D39" s="149" t="s">
        <v>498</v>
      </c>
      <c r="E39" s="74" t="s">
        <v>57</v>
      </c>
      <c r="F39" s="422"/>
      <c r="G39" s="423"/>
      <c r="H39" s="424"/>
      <c r="I39" s="422"/>
      <c r="J39" s="423"/>
      <c r="K39" s="424"/>
      <c r="L39" s="422"/>
      <c r="M39" s="423"/>
      <c r="N39" s="424"/>
      <c r="O39" s="422"/>
      <c r="P39" s="423"/>
      <c r="Q39" s="424"/>
      <c r="R39" s="422"/>
      <c r="S39" s="423"/>
      <c r="T39" s="424"/>
      <c r="U39" s="79"/>
    </row>
    <row r="40" spans="2:22">
      <c r="B40" s="70">
        <v>25</v>
      </c>
      <c r="D40" s="149" t="s">
        <v>499</v>
      </c>
      <c r="E40" s="41" t="s">
        <v>57</v>
      </c>
      <c r="F40" s="422"/>
      <c r="G40" s="423"/>
      <c r="H40" s="424"/>
      <c r="I40" s="422"/>
      <c r="J40" s="423"/>
      <c r="K40" s="424"/>
      <c r="L40" s="422"/>
      <c r="M40" s="423"/>
      <c r="N40" s="424"/>
      <c r="O40" s="422"/>
      <c r="P40" s="423"/>
      <c r="Q40" s="424"/>
      <c r="R40" s="422"/>
      <c r="S40" s="423"/>
      <c r="T40" s="424"/>
    </row>
    <row r="41" spans="2:22">
      <c r="B41" s="76">
        <v>26</v>
      </c>
      <c r="D41" s="150" t="s">
        <v>500</v>
      </c>
      <c r="E41" s="77" t="s">
        <v>64</v>
      </c>
      <c r="F41" s="427">
        <f>SUM(F36,F37,F38,-F39,-F40)</f>
        <v>0</v>
      </c>
      <c r="G41" s="428"/>
      <c r="H41" s="429"/>
      <c r="I41" s="427">
        <f>SUM(I36,I37,I38,-I39,-I40)</f>
        <v>0</v>
      </c>
      <c r="J41" s="428"/>
      <c r="K41" s="429"/>
      <c r="L41" s="427">
        <f>SUM(L36,L37,L38,-L39,-L40)</f>
        <v>0</v>
      </c>
      <c r="M41" s="428"/>
      <c r="N41" s="429"/>
      <c r="O41" s="427">
        <f>SUM(O36,O37,O38,-O39,-O40)</f>
        <v>0</v>
      </c>
      <c r="P41" s="428"/>
      <c r="Q41" s="429"/>
      <c r="R41" s="427">
        <f>SUM(R36,R37,R38,-R39,-R40)</f>
        <v>0</v>
      </c>
      <c r="S41" s="428"/>
      <c r="T41" s="429"/>
      <c r="V41" s="39" t="s">
        <v>501</v>
      </c>
    </row>
    <row r="42" spans="2:22">
      <c r="B42" s="70">
        <v>27</v>
      </c>
      <c r="D42" s="149" t="s">
        <v>502</v>
      </c>
      <c r="E42" s="74" t="s">
        <v>62</v>
      </c>
      <c r="F42" s="440"/>
      <c r="G42" s="441"/>
      <c r="H42" s="442"/>
      <c r="I42" s="421">
        <f>I41-F41</f>
        <v>0</v>
      </c>
      <c r="J42" s="419"/>
      <c r="K42" s="420"/>
      <c r="L42" s="421">
        <f>L41-I41</f>
        <v>0</v>
      </c>
      <c r="M42" s="419"/>
      <c r="N42" s="420"/>
      <c r="O42" s="421">
        <f>O41-L41</f>
        <v>0</v>
      </c>
      <c r="P42" s="419"/>
      <c r="Q42" s="420"/>
      <c r="R42" s="421">
        <f>R41-O41</f>
        <v>0</v>
      </c>
      <c r="S42" s="419"/>
      <c r="T42" s="420"/>
    </row>
    <row r="43" spans="2:22">
      <c r="D43" s="69"/>
      <c r="I43" s="68"/>
      <c r="J43" s="68"/>
      <c r="K43" s="68"/>
      <c r="L43" s="68"/>
      <c r="M43" s="68"/>
      <c r="N43" s="68"/>
      <c r="O43" s="68"/>
      <c r="P43" s="68"/>
      <c r="Q43" s="68"/>
      <c r="R43" s="44"/>
      <c r="S43" s="68"/>
      <c r="T43" s="68"/>
    </row>
    <row r="44" spans="2:22">
      <c r="D44" s="69"/>
    </row>
    <row r="45" spans="2:22">
      <c r="D45" s="149"/>
      <c r="E45" s="74"/>
      <c r="F45" s="74"/>
      <c r="G45" s="74"/>
      <c r="H45" s="74"/>
      <c r="I45" s="46"/>
      <c r="J45" s="46"/>
      <c r="K45" s="46"/>
      <c r="L45" s="46"/>
      <c r="M45" s="46"/>
      <c r="N45" s="46"/>
      <c r="O45" s="46"/>
      <c r="P45" s="46"/>
      <c r="Q45" s="46"/>
      <c r="R45" s="46"/>
      <c r="S45" s="46"/>
    </row>
    <row r="46" spans="2:22">
      <c r="D46" s="149"/>
    </row>
    <row r="47" spans="2:22">
      <c r="D47" s="149"/>
    </row>
    <row r="48" spans="2:22">
      <c r="D48" s="149"/>
      <c r="E48" s="74"/>
      <c r="F48" s="74"/>
      <c r="G48" s="74"/>
      <c r="H48" s="74"/>
      <c r="I48" s="46"/>
      <c r="J48" s="46"/>
      <c r="K48" s="46"/>
      <c r="L48" s="46"/>
      <c r="M48" s="46"/>
      <c r="N48" s="46"/>
      <c r="O48" s="46"/>
      <c r="P48" s="46"/>
      <c r="Q48" s="46"/>
      <c r="R48" s="46"/>
      <c r="S48" s="46"/>
    </row>
    <row r="49" spans="4:20">
      <c r="D49" s="149"/>
    </row>
    <row r="50" spans="4:20">
      <c r="D50" s="149"/>
      <c r="E50" s="74"/>
      <c r="F50" s="74"/>
      <c r="G50" s="74"/>
      <c r="H50" s="74"/>
      <c r="I50" s="46"/>
      <c r="J50" s="46"/>
      <c r="K50" s="46"/>
      <c r="L50" s="46"/>
      <c r="M50" s="46"/>
      <c r="N50" s="46"/>
      <c r="O50" s="46"/>
      <c r="P50" s="46"/>
      <c r="Q50" s="46"/>
      <c r="R50" s="46"/>
      <c r="S50" s="46"/>
    </row>
    <row r="51" spans="4:20">
      <c r="D51" s="149"/>
      <c r="E51" s="74"/>
      <c r="F51" s="74"/>
      <c r="G51" s="74"/>
      <c r="H51" s="74"/>
      <c r="I51" s="46"/>
      <c r="J51" s="46"/>
      <c r="K51" s="46"/>
      <c r="L51" s="46"/>
      <c r="M51" s="46"/>
      <c r="N51" s="46"/>
      <c r="O51" s="46"/>
      <c r="P51" s="46"/>
      <c r="Q51" s="46"/>
      <c r="R51" s="46"/>
      <c r="S51" s="46"/>
    </row>
    <row r="52" spans="4:20">
      <c r="D52" s="149"/>
      <c r="E52" s="74"/>
      <c r="F52" s="74"/>
      <c r="G52" s="74"/>
      <c r="H52" s="74"/>
    </row>
    <row r="53" spans="4:20">
      <c r="D53" s="149"/>
      <c r="E53" s="74"/>
      <c r="F53" s="74"/>
      <c r="G53" s="74"/>
      <c r="H53" s="74"/>
      <c r="I53" s="46"/>
      <c r="J53" s="46"/>
      <c r="K53" s="46"/>
      <c r="L53" s="46"/>
      <c r="M53" s="46"/>
      <c r="N53" s="46"/>
      <c r="O53" s="46"/>
      <c r="P53" s="46"/>
      <c r="Q53" s="46"/>
      <c r="R53" s="46"/>
      <c r="S53" s="46"/>
    </row>
    <row r="54" spans="4:20">
      <c r="D54" s="149"/>
      <c r="E54" s="74"/>
      <c r="F54" s="74"/>
      <c r="G54" s="74"/>
      <c r="H54" s="74"/>
      <c r="I54" s="46"/>
      <c r="J54" s="46"/>
      <c r="K54" s="46"/>
      <c r="L54" s="46"/>
      <c r="M54" s="46"/>
      <c r="N54" s="46"/>
      <c r="O54" s="46"/>
      <c r="P54" s="46"/>
      <c r="Q54" s="46"/>
      <c r="R54" s="46"/>
      <c r="S54" s="46"/>
    </row>
    <row r="55" spans="4:20">
      <c r="D55" s="149"/>
      <c r="E55" s="74"/>
      <c r="F55" s="74"/>
      <c r="G55" s="74"/>
      <c r="H55" s="74"/>
      <c r="I55" s="46"/>
      <c r="J55" s="46"/>
      <c r="K55" s="46"/>
      <c r="L55" s="46"/>
      <c r="M55" s="46"/>
      <c r="N55" s="46"/>
      <c r="O55" s="46"/>
      <c r="P55" s="46"/>
      <c r="Q55" s="46"/>
      <c r="R55" s="46"/>
      <c r="S55" s="46"/>
    </row>
    <row r="56" spans="4:20">
      <c r="D56" s="149"/>
      <c r="E56" s="74"/>
      <c r="F56" s="74"/>
      <c r="G56" s="74"/>
      <c r="H56" s="74"/>
      <c r="I56" s="46"/>
      <c r="J56" s="46"/>
      <c r="K56" s="46"/>
      <c r="L56" s="46"/>
      <c r="M56" s="46"/>
      <c r="N56" s="46"/>
      <c r="O56" s="46"/>
      <c r="P56" s="46"/>
      <c r="Q56" s="46"/>
      <c r="R56" s="46"/>
      <c r="S56" s="46"/>
      <c r="T56" s="46"/>
    </row>
    <row r="57" spans="4:20">
      <c r="D57" s="149"/>
    </row>
    <row r="58" spans="4:20">
      <c r="D58" s="149"/>
    </row>
    <row r="59" spans="4:20">
      <c r="D59" s="149"/>
      <c r="E59" s="74"/>
      <c r="F59" s="74"/>
      <c r="G59" s="74"/>
      <c r="H59" s="74"/>
      <c r="I59" s="46"/>
      <c r="J59" s="46"/>
      <c r="K59" s="46"/>
      <c r="L59" s="46"/>
      <c r="M59" s="46"/>
      <c r="N59" s="46"/>
      <c r="O59" s="46"/>
      <c r="P59" s="46"/>
      <c r="Q59" s="46"/>
      <c r="R59" s="46"/>
      <c r="S59" s="46"/>
    </row>
    <row r="60" spans="4:20">
      <c r="D60" s="149"/>
      <c r="E60" s="74"/>
      <c r="F60" s="74"/>
      <c r="G60" s="74"/>
      <c r="H60" s="74"/>
      <c r="I60" s="46"/>
      <c r="J60" s="46"/>
      <c r="K60" s="46"/>
    </row>
    <row r="61" spans="4:20">
      <c r="D61" s="149"/>
    </row>
    <row r="62" spans="4:20">
      <c r="D62" s="149"/>
      <c r="E62" s="74"/>
      <c r="F62" s="74"/>
      <c r="G62" s="74"/>
      <c r="H62" s="74"/>
      <c r="I62" s="46"/>
      <c r="J62" s="46"/>
      <c r="K62" s="46"/>
      <c r="L62" s="46"/>
      <c r="M62" s="46"/>
      <c r="N62" s="46"/>
      <c r="O62" s="46"/>
      <c r="P62" s="46"/>
      <c r="Q62" s="46"/>
      <c r="R62" s="46"/>
      <c r="S62" s="46"/>
    </row>
    <row r="63" spans="4:20">
      <c r="D63" s="149"/>
      <c r="E63" s="74"/>
      <c r="F63" s="74"/>
      <c r="G63" s="74"/>
      <c r="H63" s="74"/>
      <c r="I63" s="46"/>
      <c r="J63" s="46"/>
      <c r="K63" s="46"/>
      <c r="L63" s="46"/>
      <c r="M63" s="46"/>
      <c r="N63" s="46"/>
      <c r="O63" s="46"/>
      <c r="P63" s="46"/>
      <c r="Q63" s="46"/>
      <c r="R63" s="46"/>
      <c r="S63" s="46"/>
    </row>
    <row r="64" spans="4:20">
      <c r="D64" s="149"/>
    </row>
    <row r="65" spans="4:20">
      <c r="D65" s="149"/>
      <c r="E65" s="74"/>
      <c r="F65" s="74"/>
      <c r="G65" s="74"/>
      <c r="H65" s="74"/>
      <c r="I65" s="46"/>
      <c r="J65" s="46"/>
      <c r="K65" s="46"/>
      <c r="L65" s="46"/>
      <c r="M65" s="46"/>
      <c r="N65" s="46"/>
      <c r="O65" s="46"/>
      <c r="P65" s="46"/>
      <c r="Q65" s="46"/>
      <c r="R65" s="46"/>
      <c r="S65" s="46"/>
    </row>
    <row r="66" spans="4:20">
      <c r="D66" s="149"/>
      <c r="E66" s="74"/>
      <c r="F66" s="74"/>
      <c r="G66" s="74"/>
      <c r="H66" s="74"/>
      <c r="I66" s="46"/>
      <c r="J66" s="46"/>
      <c r="K66" s="46"/>
      <c r="L66" s="46"/>
      <c r="M66" s="46"/>
      <c r="N66" s="46"/>
      <c r="O66" s="46"/>
      <c r="P66" s="46"/>
      <c r="Q66" s="46"/>
      <c r="R66" s="46"/>
      <c r="S66" s="46"/>
      <c r="T66" s="46"/>
    </row>
    <row r="67" spans="4:20">
      <c r="D67" s="149"/>
    </row>
    <row r="68" spans="4:20">
      <c r="D68" s="149"/>
    </row>
    <row r="69" spans="4:20">
      <c r="D69" s="149"/>
      <c r="E69" s="74"/>
      <c r="F69" s="74"/>
      <c r="G69" s="74"/>
      <c r="H69" s="74"/>
      <c r="I69" s="46"/>
      <c r="J69" s="46"/>
      <c r="K69" s="46"/>
      <c r="L69" s="46"/>
      <c r="M69" s="46"/>
      <c r="N69" s="46"/>
      <c r="O69" s="46"/>
      <c r="P69" s="46"/>
      <c r="Q69" s="46"/>
      <c r="R69" s="46"/>
      <c r="S69" s="46"/>
    </row>
    <row r="70" spans="4:20">
      <c r="D70" s="149"/>
    </row>
    <row r="71" spans="4:20">
      <c r="D71" s="149"/>
      <c r="E71" s="74"/>
      <c r="F71" s="74"/>
      <c r="G71" s="74"/>
      <c r="H71" s="74"/>
      <c r="I71" s="46"/>
      <c r="J71" s="46"/>
      <c r="K71" s="46"/>
      <c r="L71" s="46"/>
      <c r="M71" s="46"/>
      <c r="N71" s="46"/>
      <c r="O71" s="46"/>
      <c r="P71" s="46"/>
      <c r="Q71" s="46"/>
      <c r="R71" s="46"/>
      <c r="S71" s="46"/>
    </row>
    <row r="72" spans="4:20">
      <c r="D72" s="149"/>
      <c r="E72" s="74"/>
      <c r="F72" s="74"/>
      <c r="G72" s="74"/>
      <c r="H72" s="74"/>
      <c r="I72" s="46"/>
      <c r="J72" s="46"/>
      <c r="K72" s="46"/>
      <c r="L72" s="46"/>
      <c r="M72" s="46"/>
      <c r="N72" s="46"/>
      <c r="O72" s="46"/>
      <c r="P72" s="46"/>
      <c r="Q72" s="46"/>
      <c r="R72" s="46"/>
      <c r="S72" s="46"/>
    </row>
    <row r="73" spans="4:20">
      <c r="D73" s="149"/>
      <c r="E73" s="74"/>
      <c r="F73" s="74"/>
      <c r="G73" s="74"/>
      <c r="H73" s="74"/>
      <c r="I73" s="46"/>
      <c r="J73" s="46"/>
      <c r="K73" s="46"/>
      <c r="L73" s="46"/>
      <c r="M73" s="46"/>
      <c r="N73" s="46"/>
      <c r="O73" s="46"/>
      <c r="P73" s="46"/>
      <c r="Q73" s="46"/>
      <c r="R73" s="46"/>
      <c r="S73" s="46"/>
      <c r="T73" s="46"/>
    </row>
    <row r="74" spans="4:20">
      <c r="D74" s="149"/>
      <c r="E74" s="74"/>
      <c r="F74" s="74"/>
      <c r="G74" s="74"/>
      <c r="H74" s="74"/>
      <c r="I74" s="46"/>
      <c r="J74" s="46"/>
      <c r="K74" s="46"/>
      <c r="L74" s="46"/>
      <c r="M74" s="46"/>
      <c r="N74" s="46"/>
      <c r="O74" s="46"/>
      <c r="P74" s="46"/>
      <c r="Q74" s="46"/>
      <c r="R74" s="46"/>
      <c r="S74" s="46"/>
    </row>
    <row r="75" spans="4:20">
      <c r="D75" s="149"/>
    </row>
    <row r="76" spans="4:20">
      <c r="D76" s="149"/>
      <c r="E76" s="74"/>
      <c r="F76" s="74"/>
      <c r="G76" s="74"/>
      <c r="H76" s="74"/>
      <c r="I76" s="46"/>
      <c r="J76" s="46"/>
      <c r="K76" s="46"/>
      <c r="L76" s="46"/>
      <c r="M76" s="46"/>
      <c r="N76" s="46"/>
    </row>
    <row r="77" spans="4:20">
      <c r="D77" s="149"/>
    </row>
    <row r="78" spans="4:20">
      <c r="D78" s="149"/>
      <c r="E78" s="74"/>
      <c r="F78" s="74"/>
      <c r="G78" s="74"/>
      <c r="H78" s="74"/>
      <c r="I78" s="46"/>
      <c r="J78" s="46"/>
      <c r="K78" s="46"/>
      <c r="L78" s="46"/>
      <c r="M78" s="46"/>
      <c r="N78" s="46"/>
      <c r="O78" s="46"/>
      <c r="P78" s="46"/>
      <c r="Q78" s="46"/>
      <c r="R78" s="46"/>
      <c r="S78" s="46"/>
    </row>
    <row r="79" spans="4:20">
      <c r="D79" s="149"/>
      <c r="E79" s="74"/>
      <c r="F79" s="74"/>
      <c r="G79" s="74"/>
      <c r="H79" s="74"/>
      <c r="I79" s="46"/>
      <c r="J79" s="46"/>
      <c r="K79" s="46"/>
      <c r="L79" s="46"/>
      <c r="M79" s="46"/>
      <c r="N79" s="46"/>
    </row>
    <row r="80" spans="4:20">
      <c r="D80" s="149"/>
    </row>
    <row r="81" spans="4:19">
      <c r="D81" s="149"/>
      <c r="E81" s="74"/>
      <c r="F81" s="74"/>
      <c r="G81" s="74"/>
      <c r="H81" s="74"/>
      <c r="I81" s="46"/>
      <c r="J81" s="46"/>
      <c r="K81" s="46"/>
      <c r="L81" s="46"/>
      <c r="M81" s="46"/>
      <c r="N81" s="46"/>
      <c r="O81" s="46"/>
      <c r="P81" s="46"/>
      <c r="Q81" s="46"/>
      <c r="R81" s="46"/>
      <c r="S81" s="46"/>
    </row>
    <row r="82" spans="4:19">
      <c r="D82" s="149"/>
      <c r="E82" s="74"/>
      <c r="F82" s="74"/>
      <c r="G82" s="74"/>
      <c r="H82" s="74"/>
      <c r="I82" s="46"/>
      <c r="J82" s="46"/>
      <c r="K82" s="46"/>
      <c r="L82" s="46"/>
      <c r="M82" s="46"/>
      <c r="N82" s="46"/>
      <c r="O82" s="46"/>
      <c r="P82" s="46"/>
      <c r="Q82" s="46"/>
      <c r="R82" s="46"/>
      <c r="S82" s="46"/>
    </row>
    <row r="83" spans="4:19">
      <c r="D83" s="149"/>
      <c r="E83" s="74"/>
      <c r="F83" s="74"/>
      <c r="G83" s="74"/>
      <c r="H83" s="74"/>
      <c r="I83" s="46"/>
      <c r="J83" s="46"/>
      <c r="K83" s="46"/>
      <c r="L83" s="46"/>
      <c r="M83" s="46"/>
      <c r="N83" s="46"/>
      <c r="O83" s="46"/>
      <c r="P83" s="46"/>
      <c r="Q83" s="46"/>
      <c r="R83" s="46"/>
      <c r="S83" s="46"/>
    </row>
    <row r="84" spans="4:19">
      <c r="D84" s="149"/>
      <c r="E84" s="74"/>
      <c r="F84" s="74"/>
      <c r="G84" s="74"/>
      <c r="H84" s="74"/>
      <c r="I84" s="46"/>
      <c r="J84" s="46"/>
      <c r="K84" s="46"/>
      <c r="L84" s="46"/>
      <c r="M84" s="46"/>
      <c r="N84" s="46"/>
      <c r="O84" s="46"/>
      <c r="P84" s="46"/>
      <c r="Q84" s="46"/>
      <c r="R84" s="46"/>
      <c r="S84" s="46"/>
    </row>
    <row r="85" spans="4:19">
      <c r="D85" s="149"/>
      <c r="E85" s="74"/>
      <c r="F85" s="74"/>
      <c r="G85" s="74"/>
      <c r="H85" s="74"/>
      <c r="I85" s="46"/>
      <c r="J85" s="46"/>
      <c r="K85" s="46"/>
      <c r="L85" s="46"/>
      <c r="M85" s="46"/>
      <c r="N85" s="46"/>
    </row>
    <row r="86" spans="4:19">
      <c r="D86" s="149"/>
    </row>
  </sheetData>
  <mergeCells count="160">
    <mergeCell ref="I2:N2"/>
    <mergeCell ref="I4:K4"/>
    <mergeCell ref="D13:G13"/>
    <mergeCell ref="I13:K13"/>
    <mergeCell ref="L13:N13"/>
    <mergeCell ref="O13:Q13"/>
    <mergeCell ref="R13:T13"/>
    <mergeCell ref="D14:G14"/>
    <mergeCell ref="I14:K14"/>
    <mergeCell ref="L14:N14"/>
    <mergeCell ref="O14:Q14"/>
    <mergeCell ref="R14:T14"/>
    <mergeCell ref="B6:D6"/>
    <mergeCell ref="I6:Q6"/>
    <mergeCell ref="B8:D8"/>
    <mergeCell ref="I8:Q8"/>
    <mergeCell ref="I10:K10"/>
    <mergeCell ref="L10:N10"/>
    <mergeCell ref="O10:T10"/>
    <mergeCell ref="I12:K12"/>
    <mergeCell ref="L12:N12"/>
    <mergeCell ref="O12:Q12"/>
    <mergeCell ref="R12:T12"/>
    <mergeCell ref="D15:G15"/>
    <mergeCell ref="I15:K15"/>
    <mergeCell ref="L15:N15"/>
    <mergeCell ref="O15:Q15"/>
    <mergeCell ref="R15:T15"/>
    <mergeCell ref="D16:G16"/>
    <mergeCell ref="I16:K16"/>
    <mergeCell ref="L16:N16"/>
    <mergeCell ref="O16:Q16"/>
    <mergeCell ref="R16:T16"/>
    <mergeCell ref="D17:G17"/>
    <mergeCell ref="I17:K17"/>
    <mergeCell ref="L17:N17"/>
    <mergeCell ref="O17:Q17"/>
    <mergeCell ref="R17:T17"/>
    <mergeCell ref="D18:G18"/>
    <mergeCell ref="I18:K18"/>
    <mergeCell ref="L18:N18"/>
    <mergeCell ref="O18:Q18"/>
    <mergeCell ref="R18:T18"/>
    <mergeCell ref="D19:G19"/>
    <mergeCell ref="I19:K19"/>
    <mergeCell ref="L19:N19"/>
    <mergeCell ref="O19:Q19"/>
    <mergeCell ref="R19:T19"/>
    <mergeCell ref="B20:G20"/>
    <mergeCell ref="I20:K20"/>
    <mergeCell ref="L20:N20"/>
    <mergeCell ref="O20:Q20"/>
    <mergeCell ref="R20:T20"/>
    <mergeCell ref="D21:G21"/>
    <mergeCell ref="I21:K21"/>
    <mergeCell ref="L21:N21"/>
    <mergeCell ref="O21:Q21"/>
    <mergeCell ref="R21:T21"/>
    <mergeCell ref="D22:G22"/>
    <mergeCell ref="I22:K22"/>
    <mergeCell ref="L22:N22"/>
    <mergeCell ref="O22:Q22"/>
    <mergeCell ref="R22:T22"/>
    <mergeCell ref="D23:G23"/>
    <mergeCell ref="I23:K23"/>
    <mergeCell ref="L23:N23"/>
    <mergeCell ref="O23:Q23"/>
    <mergeCell ref="R23:T23"/>
    <mergeCell ref="D24:G24"/>
    <mergeCell ref="I24:K24"/>
    <mergeCell ref="L24:N24"/>
    <mergeCell ref="O24:Q24"/>
    <mergeCell ref="R24:T24"/>
    <mergeCell ref="D25:G25"/>
    <mergeCell ref="I25:K25"/>
    <mergeCell ref="L25:N25"/>
    <mergeCell ref="O25:Q25"/>
    <mergeCell ref="R25:T25"/>
    <mergeCell ref="D26:G26"/>
    <mergeCell ref="I26:K26"/>
    <mergeCell ref="L26:N26"/>
    <mergeCell ref="O26:Q26"/>
    <mergeCell ref="R26:T26"/>
    <mergeCell ref="D27:G27"/>
    <mergeCell ref="I27:K27"/>
    <mergeCell ref="L27:N27"/>
    <mergeCell ref="O27:Q27"/>
    <mergeCell ref="R27:T27"/>
    <mergeCell ref="D28:G28"/>
    <mergeCell ref="I28:K28"/>
    <mergeCell ref="L28:N28"/>
    <mergeCell ref="O28:Q28"/>
    <mergeCell ref="R28:T28"/>
    <mergeCell ref="D29:G29"/>
    <mergeCell ref="I29:K29"/>
    <mergeCell ref="L29:N29"/>
    <mergeCell ref="O29:Q29"/>
    <mergeCell ref="R29:T29"/>
    <mergeCell ref="D30:G30"/>
    <mergeCell ref="I30:K30"/>
    <mergeCell ref="L30:N30"/>
    <mergeCell ref="O30:Q30"/>
    <mergeCell ref="R30:T30"/>
    <mergeCell ref="D31:G31"/>
    <mergeCell ref="I31:K31"/>
    <mergeCell ref="L31:N31"/>
    <mergeCell ref="O31:Q31"/>
    <mergeCell ref="R31:T31"/>
    <mergeCell ref="D32:G32"/>
    <mergeCell ref="I32:K32"/>
    <mergeCell ref="L32:N32"/>
    <mergeCell ref="O32:Q32"/>
    <mergeCell ref="R32:T32"/>
    <mergeCell ref="O35:Q35"/>
    <mergeCell ref="R35:T35"/>
    <mergeCell ref="F36:H36"/>
    <mergeCell ref="I36:K36"/>
    <mergeCell ref="L36:N36"/>
    <mergeCell ref="O36:Q36"/>
    <mergeCell ref="R36:T36"/>
    <mergeCell ref="D33:G33"/>
    <mergeCell ref="I33:K33"/>
    <mergeCell ref="L33:N33"/>
    <mergeCell ref="O33:Q33"/>
    <mergeCell ref="R33:T33"/>
    <mergeCell ref="F34:H35"/>
    <mergeCell ref="I34:K34"/>
    <mergeCell ref="B35:E35"/>
    <mergeCell ref="I35:K35"/>
    <mergeCell ref="L35:N35"/>
    <mergeCell ref="F37:H37"/>
    <mergeCell ref="I37:K37"/>
    <mergeCell ref="L37:N37"/>
    <mergeCell ref="O37:Q37"/>
    <mergeCell ref="R37:T37"/>
    <mergeCell ref="F38:H38"/>
    <mergeCell ref="I38:K38"/>
    <mergeCell ref="L38:N38"/>
    <mergeCell ref="O38:Q38"/>
    <mergeCell ref="R38:T38"/>
    <mergeCell ref="F39:H39"/>
    <mergeCell ref="I39:K39"/>
    <mergeCell ref="L39:N39"/>
    <mergeCell ref="O39:Q39"/>
    <mergeCell ref="R39:T39"/>
    <mergeCell ref="F40:H40"/>
    <mergeCell ref="I40:K40"/>
    <mergeCell ref="L40:N40"/>
    <mergeCell ref="O40:Q40"/>
    <mergeCell ref="R40:T40"/>
    <mergeCell ref="F41:H41"/>
    <mergeCell ref="I41:K41"/>
    <mergeCell ref="L41:N41"/>
    <mergeCell ref="O41:Q41"/>
    <mergeCell ref="R41:T41"/>
    <mergeCell ref="F42:H42"/>
    <mergeCell ref="I42:K42"/>
    <mergeCell ref="L42:N42"/>
    <mergeCell ref="O42:Q42"/>
    <mergeCell ref="R42:T42"/>
  </mergeCells>
  <pageMargins left="0.75" right="0.75" top="1" bottom="1" header="0.4921259845" footer="0.4921259845"/>
  <pageSetup paperSize="9" scale="86" orientation="portrait" r:id="rId1"/>
  <headerFooter alignWithMargins="0"/>
  <colBreaks count="1" manualBreakCount="1">
    <brk id="20" max="1048575"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66"/>
  <sheetViews>
    <sheetView workbookViewId="0"/>
  </sheetViews>
  <sheetFormatPr defaultRowHeight="12.75"/>
  <cols>
    <col min="1" max="1" width="2" style="39" customWidth="1"/>
    <col min="2" max="2" width="9.5703125" style="40" customWidth="1"/>
    <col min="3" max="3" width="19" style="40" customWidth="1"/>
    <col min="4" max="4" width="9.28515625" style="39" customWidth="1"/>
    <col min="5" max="5" width="5.5703125" style="39" customWidth="1"/>
    <col min="6" max="6" width="7" style="39" customWidth="1"/>
    <col min="7" max="7" width="5.7109375" style="151" customWidth="1"/>
    <col min="8" max="8" width="1.42578125" style="151" customWidth="1"/>
    <col min="9" max="9" width="5.7109375" style="151" customWidth="1"/>
    <col min="10" max="10" width="9.28515625" style="39" customWidth="1"/>
    <col min="11" max="11" width="5.7109375" style="39" customWidth="1"/>
    <col min="12" max="12" width="1.42578125" style="39" customWidth="1"/>
    <col min="13" max="13" width="7" style="39" customWidth="1"/>
    <col min="14" max="14" width="9.28515625" style="39" customWidth="1"/>
    <col min="15" max="15" width="5.7109375" style="39" customWidth="1"/>
    <col min="16" max="16" width="1.42578125" style="39" customWidth="1"/>
    <col min="17" max="17" width="5.7109375" style="39" customWidth="1"/>
    <col min="18" max="18" width="9.28515625" style="39" customWidth="1"/>
    <col min="19" max="19" width="5.7109375" style="39" customWidth="1"/>
    <col min="20" max="20" width="1.42578125" style="39" customWidth="1"/>
    <col min="21" max="21" width="5.7109375" style="39" customWidth="1"/>
    <col min="22" max="22" width="9.28515625" style="39" customWidth="1"/>
    <col min="23" max="16384" width="9.140625" style="39"/>
  </cols>
  <sheetData>
    <row r="1" spans="1:24" ht="9.75" customHeight="1"/>
    <row r="2" spans="1:24">
      <c r="B2" s="43" t="s">
        <v>431</v>
      </c>
      <c r="C2" s="43"/>
      <c r="E2" s="44" t="s">
        <v>503</v>
      </c>
      <c r="G2" s="46" t="s">
        <v>50</v>
      </c>
      <c r="J2" s="443"/>
      <c r="K2" s="444"/>
      <c r="L2" s="444"/>
      <c r="M2" s="444"/>
      <c r="N2" s="444"/>
      <c r="O2" s="444"/>
      <c r="P2" s="444"/>
      <c r="Q2" s="444"/>
      <c r="R2" s="444"/>
      <c r="S2" s="444"/>
      <c r="T2" s="444"/>
      <c r="U2" s="444"/>
      <c r="V2" s="45" t="s">
        <v>107</v>
      </c>
      <c r="X2" s="49"/>
    </row>
    <row r="3" spans="1:24" ht="12.75" customHeight="1">
      <c r="E3" s="46" t="s">
        <v>355</v>
      </c>
    </row>
    <row r="4" spans="1:24" ht="12.75" customHeight="1">
      <c r="E4" s="370"/>
      <c r="F4" s="371"/>
      <c r="X4" s="49"/>
    </row>
    <row r="5" spans="1:24" ht="12.75" customHeight="1">
      <c r="B5" s="47" t="s">
        <v>354</v>
      </c>
      <c r="C5" s="47"/>
      <c r="E5" s="46" t="s">
        <v>433</v>
      </c>
      <c r="K5" s="149" t="s">
        <v>356</v>
      </c>
      <c r="R5" s="46" t="s">
        <v>434</v>
      </c>
    </row>
    <row r="6" spans="1:24" ht="12.75" customHeight="1">
      <c r="B6" s="445"/>
      <c r="C6" s="446"/>
      <c r="D6" s="447"/>
      <c r="E6" s="448"/>
      <c r="F6" s="404"/>
      <c r="G6" s="404"/>
      <c r="H6" s="404"/>
      <c r="I6" s="404"/>
      <c r="J6" s="404"/>
      <c r="K6" s="404"/>
      <c r="L6" s="404"/>
      <c r="M6" s="404"/>
      <c r="N6" s="404"/>
      <c r="O6" s="404"/>
      <c r="P6" s="404"/>
      <c r="Q6" s="404"/>
      <c r="R6" s="404"/>
      <c r="S6" s="404"/>
      <c r="T6" s="404"/>
      <c r="U6" s="404"/>
      <c r="V6" s="404"/>
      <c r="X6" s="49"/>
    </row>
    <row r="7" spans="1:24" ht="12.75" customHeight="1">
      <c r="B7" s="47"/>
      <c r="C7" s="47"/>
      <c r="E7" s="46"/>
      <c r="G7" s="149"/>
      <c r="H7" s="149"/>
      <c r="I7" s="149"/>
      <c r="V7" s="46"/>
    </row>
    <row r="8" spans="1:24">
      <c r="B8" s="449" t="s">
        <v>504</v>
      </c>
      <c r="C8" s="450"/>
      <c r="D8" s="453" t="s">
        <v>505</v>
      </c>
      <c r="E8" s="456" t="s">
        <v>506</v>
      </c>
      <c r="F8" s="459" t="s">
        <v>507</v>
      </c>
      <c r="G8" s="462" t="s">
        <v>508</v>
      </c>
      <c r="H8" s="463"/>
      <c r="I8" s="463"/>
      <c r="J8" s="463"/>
      <c r="K8" s="463"/>
      <c r="L8" s="463"/>
      <c r="M8" s="463"/>
      <c r="N8" s="463"/>
      <c r="O8" s="463"/>
      <c r="P8" s="463"/>
      <c r="Q8" s="463"/>
      <c r="R8" s="463"/>
      <c r="S8" s="463"/>
      <c r="T8" s="463"/>
      <c r="U8" s="463"/>
      <c r="V8" s="463"/>
    </row>
    <row r="9" spans="1:24" ht="12.75" customHeight="1">
      <c r="B9" s="451"/>
      <c r="C9" s="452"/>
      <c r="D9" s="454"/>
      <c r="E9" s="457"/>
      <c r="F9" s="460"/>
      <c r="G9" s="80">
        <f>'SV T4'!I11</f>
        <v>12</v>
      </c>
      <c r="H9" s="53" t="s">
        <v>46</v>
      </c>
      <c r="I9" s="121">
        <f ca="1">'SV T4'!K11</f>
        <v>44411.582428240741</v>
      </c>
      <c r="J9" s="52"/>
      <c r="K9" s="80">
        <f>'SV T4'!L11</f>
        <v>12</v>
      </c>
      <c r="L9" s="53" t="s">
        <v>46</v>
      </c>
      <c r="M9" s="121">
        <f ca="1">'SV T4'!N11</f>
        <v>44776.582428240741</v>
      </c>
      <c r="N9" s="52"/>
      <c r="O9" s="80">
        <f>'SV T4'!O11</f>
        <v>12</v>
      </c>
      <c r="P9" s="53" t="s">
        <v>46</v>
      </c>
      <c r="Q9" s="121">
        <f ca="1">'SV T4'!Q11</f>
        <v>45141.582428240741</v>
      </c>
      <c r="R9" s="52"/>
      <c r="S9" s="80">
        <f>'SV T4'!R11</f>
        <v>12</v>
      </c>
      <c r="T9" s="53" t="s">
        <v>46</v>
      </c>
      <c r="U9" s="121">
        <f ca="1">'SV T4'!T11</f>
        <v>45506.582428240741</v>
      </c>
      <c r="V9" s="52"/>
    </row>
    <row r="10" spans="1:24" ht="21" customHeight="1">
      <c r="B10" s="464" t="s">
        <v>509</v>
      </c>
      <c r="C10" s="465"/>
      <c r="D10" s="455"/>
      <c r="E10" s="458"/>
      <c r="F10" s="461"/>
      <c r="G10" s="466" t="s">
        <v>510</v>
      </c>
      <c r="H10" s="467"/>
      <c r="I10" s="468"/>
      <c r="J10" s="81" t="s">
        <v>511</v>
      </c>
      <c r="K10" s="466" t="s">
        <v>510</v>
      </c>
      <c r="L10" s="467"/>
      <c r="M10" s="468"/>
      <c r="N10" s="81" t="s">
        <v>511</v>
      </c>
      <c r="O10" s="466" t="s">
        <v>510</v>
      </c>
      <c r="P10" s="467"/>
      <c r="Q10" s="468"/>
      <c r="R10" s="81" t="s">
        <v>511</v>
      </c>
      <c r="S10" s="466" t="s">
        <v>510</v>
      </c>
      <c r="T10" s="467"/>
      <c r="U10" s="468"/>
      <c r="V10" s="81" t="s">
        <v>511</v>
      </c>
      <c r="X10" s="49"/>
    </row>
    <row r="11" spans="1:24" ht="12.75" customHeight="1">
      <c r="A11" s="56"/>
      <c r="B11" s="371"/>
      <c r="C11" s="371"/>
      <c r="D11" s="155"/>
      <c r="E11" s="146"/>
      <c r="F11" s="146"/>
      <c r="G11" s="469"/>
      <c r="H11" s="469"/>
      <c r="I11" s="469"/>
      <c r="J11" s="152"/>
      <c r="K11" s="469"/>
      <c r="L11" s="469"/>
      <c r="M11" s="469"/>
      <c r="N11" s="152"/>
      <c r="O11" s="469"/>
      <c r="P11" s="469"/>
      <c r="Q11" s="469"/>
      <c r="R11" s="152"/>
      <c r="S11" s="469"/>
      <c r="T11" s="469"/>
      <c r="U11" s="469"/>
      <c r="V11" s="152"/>
      <c r="X11" s="49"/>
    </row>
    <row r="12" spans="1:24" ht="12.75" customHeight="1">
      <c r="A12" s="56"/>
      <c r="B12" s="371"/>
      <c r="C12" s="371"/>
      <c r="D12" s="152"/>
      <c r="E12" s="146"/>
      <c r="F12" s="146"/>
      <c r="G12" s="469"/>
      <c r="H12" s="469"/>
      <c r="I12" s="469"/>
      <c r="J12" s="152"/>
      <c r="K12" s="469"/>
      <c r="L12" s="469"/>
      <c r="M12" s="469"/>
      <c r="N12" s="152"/>
      <c r="O12" s="469"/>
      <c r="P12" s="469"/>
      <c r="Q12" s="469"/>
      <c r="R12" s="152"/>
      <c r="S12" s="469"/>
      <c r="T12" s="469"/>
      <c r="U12" s="469"/>
      <c r="V12" s="152"/>
      <c r="X12" s="39" t="s">
        <v>512</v>
      </c>
    </row>
    <row r="13" spans="1:24" ht="12.75" customHeight="1">
      <c r="A13" s="56"/>
      <c r="B13" s="371"/>
      <c r="C13" s="371"/>
      <c r="D13" s="152"/>
      <c r="E13" s="146"/>
      <c r="F13" s="146"/>
      <c r="G13" s="469"/>
      <c r="H13" s="469"/>
      <c r="I13" s="469"/>
      <c r="J13" s="152"/>
      <c r="K13" s="469"/>
      <c r="L13" s="469"/>
      <c r="M13" s="469"/>
      <c r="N13" s="152"/>
      <c r="O13" s="469"/>
      <c r="P13" s="469"/>
      <c r="Q13" s="469"/>
      <c r="R13" s="152"/>
      <c r="S13" s="469"/>
      <c r="T13" s="469"/>
      <c r="U13" s="469"/>
      <c r="V13" s="152"/>
    </row>
    <row r="14" spans="1:24" ht="12.75" customHeight="1">
      <c r="A14" s="56"/>
      <c r="B14" s="371"/>
      <c r="C14" s="371"/>
      <c r="D14" s="152"/>
      <c r="E14" s="146"/>
      <c r="F14" s="146"/>
      <c r="G14" s="469"/>
      <c r="H14" s="469"/>
      <c r="I14" s="469"/>
      <c r="J14" s="152"/>
      <c r="K14" s="469"/>
      <c r="L14" s="469"/>
      <c r="M14" s="469"/>
      <c r="N14" s="152"/>
      <c r="O14" s="469"/>
      <c r="P14" s="469"/>
      <c r="Q14" s="469"/>
      <c r="R14" s="152"/>
      <c r="S14" s="469"/>
      <c r="T14" s="469"/>
      <c r="U14" s="469"/>
      <c r="V14" s="152"/>
    </row>
    <row r="15" spans="1:24" ht="12.75" customHeight="1">
      <c r="A15" s="56"/>
      <c r="B15" s="371"/>
      <c r="C15" s="371"/>
      <c r="D15" s="152"/>
      <c r="E15" s="146"/>
      <c r="F15" s="146"/>
      <c r="G15" s="469"/>
      <c r="H15" s="469"/>
      <c r="I15" s="469"/>
      <c r="J15" s="152"/>
      <c r="K15" s="469"/>
      <c r="L15" s="469"/>
      <c r="M15" s="469"/>
      <c r="N15" s="152"/>
      <c r="O15" s="469"/>
      <c r="P15" s="469"/>
      <c r="Q15" s="469"/>
      <c r="R15" s="152"/>
      <c r="S15" s="469"/>
      <c r="T15" s="469"/>
      <c r="U15" s="469"/>
      <c r="V15" s="152"/>
    </row>
    <row r="16" spans="1:24" ht="12.75" customHeight="1">
      <c r="A16" s="56"/>
      <c r="B16" s="371"/>
      <c r="C16" s="371"/>
      <c r="D16" s="152"/>
      <c r="E16" s="146"/>
      <c r="F16" s="146"/>
      <c r="G16" s="469"/>
      <c r="H16" s="469"/>
      <c r="I16" s="469"/>
      <c r="J16" s="152"/>
      <c r="K16" s="469"/>
      <c r="L16" s="469"/>
      <c r="M16" s="469"/>
      <c r="N16" s="152"/>
      <c r="O16" s="469"/>
      <c r="P16" s="469"/>
      <c r="Q16" s="469"/>
      <c r="R16" s="152"/>
      <c r="S16" s="469"/>
      <c r="T16" s="469"/>
      <c r="U16" s="469"/>
      <c r="V16" s="152"/>
    </row>
    <row r="17" spans="1:24" ht="12.75" customHeight="1" thickBot="1">
      <c r="A17" s="56"/>
      <c r="B17" s="470"/>
      <c r="C17" s="470"/>
      <c r="D17" s="154"/>
      <c r="E17" s="153"/>
      <c r="F17" s="153"/>
      <c r="G17" s="471"/>
      <c r="H17" s="471"/>
      <c r="I17" s="471"/>
      <c r="J17" s="154"/>
      <c r="K17" s="471"/>
      <c r="L17" s="471"/>
      <c r="M17" s="471"/>
      <c r="N17" s="154"/>
      <c r="O17" s="471"/>
      <c r="P17" s="471"/>
      <c r="Q17" s="471"/>
      <c r="R17" s="154"/>
      <c r="S17" s="471"/>
      <c r="T17" s="471"/>
      <c r="U17" s="471"/>
      <c r="V17" s="154"/>
    </row>
    <row r="18" spans="1:24" ht="18" customHeight="1" thickBot="1">
      <c r="A18" s="56"/>
      <c r="B18" s="472" t="s">
        <v>360</v>
      </c>
      <c r="C18" s="473"/>
      <c r="D18" s="86">
        <f>SUM(D11:D17)</f>
        <v>0</v>
      </c>
      <c r="E18" s="474"/>
      <c r="F18" s="475"/>
      <c r="G18" s="476">
        <f>SUM(G11:G17)</f>
        <v>0</v>
      </c>
      <c r="H18" s="477">
        <f>SUM(H12:H17)</f>
        <v>0</v>
      </c>
      <c r="I18" s="478">
        <f>SUM(I12:I17)</f>
        <v>0</v>
      </c>
      <c r="J18" s="87">
        <f>SUM(J11:J17)</f>
        <v>0</v>
      </c>
      <c r="K18" s="476">
        <f>SUM(K11:K17)</f>
        <v>0</v>
      </c>
      <c r="L18" s="477">
        <f>SUM(L12:L17)</f>
        <v>0</v>
      </c>
      <c r="M18" s="478">
        <f>SUM(M12:M17)</f>
        <v>0</v>
      </c>
      <c r="N18" s="87">
        <f>SUM(N11:N17)</f>
        <v>0</v>
      </c>
      <c r="O18" s="476">
        <f>SUM(O11:O17)</f>
        <v>0</v>
      </c>
      <c r="P18" s="477">
        <f>SUM(P12:P17)</f>
        <v>0</v>
      </c>
      <c r="Q18" s="478">
        <f>SUM(Q12:Q17)</f>
        <v>0</v>
      </c>
      <c r="R18" s="87">
        <f>SUM(R11:R17)</f>
        <v>0</v>
      </c>
      <c r="S18" s="476">
        <f>SUM(S11:S17)</f>
        <v>0</v>
      </c>
      <c r="T18" s="477">
        <f>SUM(T12:T17)</f>
        <v>0</v>
      </c>
      <c r="U18" s="478">
        <f>SUM(U12:U17)</f>
        <v>0</v>
      </c>
      <c r="V18" s="88">
        <f>SUM(V11:V17)</f>
        <v>0</v>
      </c>
    </row>
    <row r="19" spans="1:24" ht="18" customHeight="1">
      <c r="A19" s="56"/>
      <c r="B19" s="492" t="s">
        <v>513</v>
      </c>
      <c r="C19" s="493"/>
      <c r="D19" s="494" t="s">
        <v>514</v>
      </c>
      <c r="E19" s="496" t="s">
        <v>515</v>
      </c>
      <c r="F19" s="494" t="s">
        <v>507</v>
      </c>
      <c r="G19" s="481" t="s">
        <v>516</v>
      </c>
      <c r="H19" s="482"/>
      <c r="I19" s="483"/>
      <c r="J19" s="479" t="s">
        <v>511</v>
      </c>
      <c r="K19" s="481" t="s">
        <v>516</v>
      </c>
      <c r="L19" s="482"/>
      <c r="M19" s="483"/>
      <c r="N19" s="479" t="s">
        <v>511</v>
      </c>
      <c r="O19" s="481" t="s">
        <v>516</v>
      </c>
      <c r="P19" s="482"/>
      <c r="Q19" s="483"/>
      <c r="R19" s="479" t="s">
        <v>511</v>
      </c>
      <c r="S19" s="481" t="s">
        <v>516</v>
      </c>
      <c r="T19" s="482"/>
      <c r="U19" s="483"/>
      <c r="V19" s="479" t="s">
        <v>511</v>
      </c>
      <c r="X19" s="49"/>
    </row>
    <row r="20" spans="1:24" ht="13.5" customHeight="1">
      <c r="A20" s="56"/>
      <c r="B20" s="487" t="s">
        <v>509</v>
      </c>
      <c r="C20" s="488"/>
      <c r="D20" s="495"/>
      <c r="E20" s="455"/>
      <c r="F20" s="495"/>
      <c r="G20" s="484"/>
      <c r="H20" s="485"/>
      <c r="I20" s="486"/>
      <c r="J20" s="480"/>
      <c r="K20" s="484"/>
      <c r="L20" s="485"/>
      <c r="M20" s="486"/>
      <c r="N20" s="480"/>
      <c r="O20" s="484"/>
      <c r="P20" s="485"/>
      <c r="Q20" s="486"/>
      <c r="R20" s="480"/>
      <c r="S20" s="484"/>
      <c r="T20" s="485"/>
      <c r="U20" s="486"/>
      <c r="V20" s="480"/>
      <c r="X20" s="49"/>
    </row>
    <row r="21" spans="1:24" ht="12.75" customHeight="1">
      <c r="B21" s="371" t="s">
        <v>517</v>
      </c>
      <c r="C21" s="371"/>
      <c r="D21" s="155"/>
      <c r="E21" s="89"/>
      <c r="F21" s="80"/>
      <c r="G21" s="489"/>
      <c r="H21" s="490"/>
      <c r="I21" s="491"/>
      <c r="J21" s="90"/>
      <c r="K21" s="489"/>
      <c r="L21" s="490"/>
      <c r="M21" s="491"/>
      <c r="N21" s="90"/>
      <c r="O21" s="489"/>
      <c r="P21" s="490"/>
      <c r="Q21" s="491"/>
      <c r="R21" s="90"/>
      <c r="S21" s="489"/>
      <c r="T21" s="490"/>
      <c r="U21" s="491"/>
      <c r="V21" s="90"/>
      <c r="X21" s="99" t="s">
        <v>518</v>
      </c>
    </row>
    <row r="22" spans="1:24" ht="12.75" customHeight="1">
      <c r="A22" s="56"/>
      <c r="B22" s="371"/>
      <c r="C22" s="371"/>
      <c r="D22" s="152"/>
      <c r="E22" s="146"/>
      <c r="F22" s="146"/>
      <c r="G22" s="469"/>
      <c r="H22" s="469"/>
      <c r="I22" s="469"/>
      <c r="J22" s="152"/>
      <c r="K22" s="469"/>
      <c r="L22" s="469"/>
      <c r="M22" s="469"/>
      <c r="N22" s="152"/>
      <c r="O22" s="497"/>
      <c r="P22" s="469"/>
      <c r="Q22" s="469"/>
      <c r="R22" s="152"/>
      <c r="S22" s="469"/>
      <c r="T22" s="469"/>
      <c r="U22" s="469"/>
      <c r="V22" s="152"/>
    </row>
    <row r="23" spans="1:24" ht="12.75" customHeight="1">
      <c r="A23" s="56"/>
      <c r="B23" s="498"/>
      <c r="C23" s="499"/>
      <c r="D23" s="152"/>
      <c r="E23" s="146"/>
      <c r="F23" s="146"/>
      <c r="G23" s="469"/>
      <c r="H23" s="469"/>
      <c r="I23" s="469"/>
      <c r="J23" s="152"/>
      <c r="K23" s="469"/>
      <c r="L23" s="469"/>
      <c r="M23" s="469"/>
      <c r="N23" s="152"/>
      <c r="O23" s="469"/>
      <c r="P23" s="469"/>
      <c r="Q23" s="469"/>
      <c r="R23" s="152"/>
      <c r="S23" s="469"/>
      <c r="T23" s="469"/>
      <c r="U23" s="469"/>
      <c r="V23" s="152"/>
    </row>
    <row r="24" spans="1:24" ht="12.75" customHeight="1" thickBot="1">
      <c r="A24" s="56"/>
      <c r="B24" s="470"/>
      <c r="C24" s="470"/>
      <c r="D24" s="154"/>
      <c r="E24" s="153"/>
      <c r="F24" s="153"/>
      <c r="G24" s="471"/>
      <c r="H24" s="471"/>
      <c r="I24" s="471"/>
      <c r="J24" s="154"/>
      <c r="K24" s="471"/>
      <c r="L24" s="471"/>
      <c r="M24" s="471"/>
      <c r="N24" s="154"/>
      <c r="O24" s="471"/>
      <c r="P24" s="471"/>
      <c r="Q24" s="471"/>
      <c r="R24" s="154"/>
      <c r="S24" s="471"/>
      <c r="T24" s="471"/>
      <c r="U24" s="471"/>
      <c r="V24" s="154"/>
    </row>
    <row r="25" spans="1:24" ht="18" customHeight="1" thickBot="1">
      <c r="A25" s="56"/>
      <c r="B25" s="472" t="s">
        <v>360</v>
      </c>
      <c r="C25" s="473"/>
      <c r="D25" s="86">
        <f>SUM(D21:D24)</f>
        <v>0</v>
      </c>
      <c r="E25" s="474"/>
      <c r="F25" s="475"/>
      <c r="G25" s="476">
        <f t="shared" ref="G25:V25" si="0">SUM(G21:G24)</f>
        <v>0</v>
      </c>
      <c r="H25" s="477">
        <f t="shared" si="0"/>
        <v>0</v>
      </c>
      <c r="I25" s="478">
        <f t="shared" si="0"/>
        <v>0</v>
      </c>
      <c r="J25" s="91">
        <f t="shared" si="0"/>
        <v>0</v>
      </c>
      <c r="K25" s="476">
        <f t="shared" si="0"/>
        <v>0</v>
      </c>
      <c r="L25" s="477">
        <f t="shared" si="0"/>
        <v>0</v>
      </c>
      <c r="M25" s="478">
        <f t="shared" si="0"/>
        <v>0</v>
      </c>
      <c r="N25" s="91">
        <f t="shared" si="0"/>
        <v>0</v>
      </c>
      <c r="O25" s="476">
        <f t="shared" si="0"/>
        <v>0</v>
      </c>
      <c r="P25" s="477">
        <f t="shared" si="0"/>
        <v>0</v>
      </c>
      <c r="Q25" s="478">
        <f t="shared" si="0"/>
        <v>0</v>
      </c>
      <c r="R25" s="91">
        <f t="shared" si="0"/>
        <v>0</v>
      </c>
      <c r="S25" s="476">
        <f t="shared" si="0"/>
        <v>0</v>
      </c>
      <c r="T25" s="477">
        <f t="shared" si="0"/>
        <v>0</v>
      </c>
      <c r="U25" s="478">
        <f t="shared" si="0"/>
        <v>0</v>
      </c>
      <c r="V25" s="92">
        <f t="shared" si="0"/>
        <v>0</v>
      </c>
    </row>
    <row r="26" spans="1:24" ht="18" customHeight="1" thickBot="1">
      <c r="A26" s="56"/>
      <c r="B26" s="502" t="s">
        <v>519</v>
      </c>
      <c r="C26" s="503"/>
      <c r="D26" s="93"/>
      <c r="E26" s="156"/>
      <c r="F26" s="95"/>
      <c r="G26" s="504"/>
      <c r="H26" s="505"/>
      <c r="I26" s="506"/>
      <c r="J26" s="96"/>
      <c r="K26" s="504"/>
      <c r="L26" s="505"/>
      <c r="M26" s="506"/>
      <c r="N26" s="96"/>
      <c r="O26" s="504"/>
      <c r="P26" s="505"/>
      <c r="Q26" s="506"/>
      <c r="R26" s="96"/>
      <c r="S26" s="504"/>
      <c r="T26" s="505"/>
      <c r="U26" s="506"/>
      <c r="V26" s="96"/>
    </row>
    <row r="27" spans="1:24" ht="18" customHeight="1" thickBot="1">
      <c r="A27" s="56"/>
      <c r="B27" s="500" t="s">
        <v>477</v>
      </c>
      <c r="C27" s="501"/>
      <c r="D27" s="97"/>
      <c r="E27" s="474"/>
      <c r="F27" s="475"/>
      <c r="G27" s="476">
        <f>SUM(G25,-G18)</f>
        <v>0</v>
      </c>
      <c r="H27" s="477">
        <f>SUM(H25,H18)</f>
        <v>0</v>
      </c>
      <c r="I27" s="478">
        <f>SUM(I25,I18)</f>
        <v>0</v>
      </c>
      <c r="J27" s="91">
        <f>SUM(J26,J25,J18)</f>
        <v>0</v>
      </c>
      <c r="K27" s="476">
        <f>SUM(K25,-K18)</f>
        <v>0</v>
      </c>
      <c r="L27" s="477">
        <f>SUM(L25,L18)</f>
        <v>0</v>
      </c>
      <c r="M27" s="478">
        <f>SUM(M25,M18)</f>
        <v>0</v>
      </c>
      <c r="N27" s="91">
        <f>SUM(N26,N25,N18)</f>
        <v>0</v>
      </c>
      <c r="O27" s="476">
        <f>SUM(O25,-O18)</f>
        <v>0</v>
      </c>
      <c r="P27" s="477">
        <f>SUM(P25,P18)</f>
        <v>0</v>
      </c>
      <c r="Q27" s="478">
        <f>SUM(Q25,Q18)</f>
        <v>0</v>
      </c>
      <c r="R27" s="91">
        <f>SUM(R26,R25,R18)</f>
        <v>0</v>
      </c>
      <c r="S27" s="476">
        <f>SUM(S25,-S18)</f>
        <v>0</v>
      </c>
      <c r="T27" s="477">
        <f>SUM(T25,T18)</f>
        <v>0</v>
      </c>
      <c r="U27" s="478">
        <f>SUM(U25,U18)</f>
        <v>0</v>
      </c>
      <c r="V27" s="91">
        <f>SUM(V26,V25,V18)</f>
        <v>0</v>
      </c>
    </row>
    <row r="28" spans="1:24">
      <c r="B28" s="47"/>
      <c r="C28" s="47"/>
    </row>
    <row r="30" spans="1:24">
      <c r="B30" s="67"/>
      <c r="C30" s="67"/>
      <c r="E30" s="68"/>
    </row>
    <row r="31" spans="1:24">
      <c r="B31" s="67"/>
      <c r="C31" s="67"/>
    </row>
    <row r="32" spans="1:24">
      <c r="B32" s="67"/>
      <c r="C32" s="49"/>
      <c r="G32" s="69"/>
      <c r="H32" s="69"/>
      <c r="I32" s="69"/>
    </row>
    <row r="33" spans="2:9">
      <c r="B33" s="47"/>
      <c r="C33" s="47"/>
      <c r="G33" s="149"/>
      <c r="H33" s="149"/>
      <c r="I33" s="149"/>
    </row>
    <row r="34" spans="2:9">
      <c r="B34" s="47"/>
      <c r="C34" s="47"/>
      <c r="G34" s="149"/>
      <c r="H34" s="149"/>
      <c r="I34" s="149"/>
    </row>
    <row r="35" spans="2:9">
      <c r="B35" s="47"/>
      <c r="C35" s="47"/>
    </row>
    <row r="36" spans="2:9">
      <c r="G36" s="69"/>
      <c r="H36" s="69"/>
      <c r="I36" s="69"/>
    </row>
    <row r="37" spans="2:9">
      <c r="B37" s="67"/>
      <c r="C37" s="67"/>
      <c r="G37" s="149"/>
      <c r="H37" s="149"/>
      <c r="I37" s="149"/>
    </row>
    <row r="38" spans="2:9">
      <c r="B38" s="47"/>
      <c r="C38" s="47"/>
      <c r="G38" s="149"/>
      <c r="H38" s="149"/>
      <c r="I38" s="149"/>
    </row>
    <row r="39" spans="2:9">
      <c r="B39" s="47"/>
      <c r="C39" s="47"/>
      <c r="G39" s="149"/>
      <c r="H39" s="149"/>
      <c r="I39" s="149"/>
    </row>
    <row r="40" spans="2:9">
      <c r="B40" s="47"/>
      <c r="C40" s="47"/>
    </row>
    <row r="41" spans="2:9">
      <c r="B41" s="47"/>
      <c r="C41" s="47"/>
      <c r="G41" s="69"/>
      <c r="H41" s="69"/>
      <c r="I41" s="69"/>
    </row>
    <row r="42" spans="2:9">
      <c r="B42" s="47"/>
      <c r="C42" s="47"/>
      <c r="G42" s="149"/>
      <c r="H42" s="149"/>
      <c r="I42" s="149"/>
    </row>
    <row r="43" spans="2:9">
      <c r="G43" s="149"/>
      <c r="H43" s="149"/>
      <c r="I43" s="149"/>
    </row>
    <row r="44" spans="2:9">
      <c r="B44" s="67"/>
      <c r="C44" s="67"/>
    </row>
    <row r="45" spans="2:9">
      <c r="B45" s="47"/>
      <c r="C45" s="47"/>
      <c r="G45" s="69"/>
      <c r="H45" s="69"/>
      <c r="I45" s="69"/>
    </row>
    <row r="46" spans="2:9">
      <c r="B46" s="47"/>
      <c r="C46" s="47"/>
      <c r="G46" s="149"/>
      <c r="H46" s="149"/>
      <c r="I46" s="149"/>
    </row>
    <row r="47" spans="2:9">
      <c r="B47" s="47"/>
      <c r="C47" s="47"/>
      <c r="G47" s="149"/>
      <c r="H47" s="149"/>
      <c r="I47" s="149"/>
    </row>
    <row r="48" spans="2:9">
      <c r="G48" s="149"/>
      <c r="H48" s="149"/>
      <c r="I48" s="149"/>
    </row>
    <row r="49" spans="2:9">
      <c r="B49" s="67"/>
      <c r="C49" s="67"/>
    </row>
    <row r="50" spans="2:9">
      <c r="B50" s="47"/>
      <c r="C50" s="47"/>
      <c r="G50" s="69"/>
      <c r="H50" s="69"/>
      <c r="I50" s="69"/>
    </row>
    <row r="51" spans="2:9">
      <c r="B51" s="47"/>
      <c r="C51" s="47"/>
      <c r="G51" s="149"/>
      <c r="H51" s="149"/>
      <c r="I51" s="149"/>
    </row>
    <row r="52" spans="2:9">
      <c r="B52" s="47"/>
      <c r="C52" s="47"/>
      <c r="G52" s="149"/>
      <c r="H52" s="149"/>
      <c r="I52" s="149"/>
    </row>
    <row r="53" spans="2:9">
      <c r="B53" s="47"/>
      <c r="C53" s="47"/>
      <c r="G53" s="149"/>
      <c r="H53" s="149"/>
      <c r="I53" s="149"/>
    </row>
    <row r="54" spans="2:9">
      <c r="B54" s="47"/>
      <c r="C54" s="47"/>
    </row>
    <row r="55" spans="2:9">
      <c r="G55" s="69"/>
      <c r="H55" s="69"/>
      <c r="I55" s="69"/>
    </row>
    <row r="56" spans="2:9">
      <c r="B56" s="67"/>
      <c r="C56" s="67"/>
      <c r="G56" s="149"/>
      <c r="H56" s="149"/>
      <c r="I56" s="149"/>
    </row>
    <row r="57" spans="2:9">
      <c r="B57" s="47"/>
      <c r="C57" s="47"/>
      <c r="G57" s="149"/>
      <c r="H57" s="149"/>
      <c r="I57" s="149"/>
    </row>
    <row r="58" spans="2:9">
      <c r="B58" s="47"/>
      <c r="C58" s="47"/>
      <c r="G58" s="149"/>
      <c r="H58" s="149"/>
      <c r="I58" s="149"/>
    </row>
    <row r="59" spans="2:9">
      <c r="B59" s="47"/>
      <c r="C59" s="47"/>
      <c r="G59" s="149"/>
      <c r="H59" s="149"/>
      <c r="I59" s="149"/>
    </row>
    <row r="60" spans="2:9">
      <c r="B60" s="47"/>
      <c r="C60" s="47"/>
    </row>
    <row r="61" spans="2:9">
      <c r="B61" s="47"/>
      <c r="C61" s="47"/>
    </row>
    <row r="62" spans="2:9">
      <c r="B62" s="67"/>
      <c r="C62" s="67"/>
    </row>
    <row r="63" spans="2:9">
      <c r="B63" s="47"/>
      <c r="C63" s="47"/>
    </row>
    <row r="64" spans="2:9">
      <c r="B64" s="47"/>
      <c r="C64" s="47"/>
    </row>
    <row r="65" spans="2:3">
      <c r="B65" s="47"/>
      <c r="C65" s="47"/>
    </row>
    <row r="66" spans="2:3">
      <c r="B66" s="47"/>
      <c r="C66" s="47"/>
    </row>
  </sheetData>
  <mergeCells count="107">
    <mergeCell ref="J2:U2"/>
    <mergeCell ref="E4:F4"/>
    <mergeCell ref="B6:D6"/>
    <mergeCell ref="E6:J6"/>
    <mergeCell ref="K6:Q6"/>
    <mergeCell ref="R6:V6"/>
    <mergeCell ref="B8:C9"/>
    <mergeCell ref="D8:D10"/>
    <mergeCell ref="E8:E10"/>
    <mergeCell ref="F8:F10"/>
    <mergeCell ref="G8:V8"/>
    <mergeCell ref="B10:C10"/>
    <mergeCell ref="G10:I10"/>
    <mergeCell ref="K10:M10"/>
    <mergeCell ref="O10:Q10"/>
    <mergeCell ref="S10:U10"/>
    <mergeCell ref="B11:C11"/>
    <mergeCell ref="G11:I11"/>
    <mergeCell ref="K11:M11"/>
    <mergeCell ref="O11:Q11"/>
    <mergeCell ref="S11:U11"/>
    <mergeCell ref="B12:C12"/>
    <mergeCell ref="G12:I12"/>
    <mergeCell ref="K12:M12"/>
    <mergeCell ref="O12:Q12"/>
    <mergeCell ref="S12:U12"/>
    <mergeCell ref="B13:C13"/>
    <mergeCell ref="G13:I13"/>
    <mergeCell ref="K13:M13"/>
    <mergeCell ref="O13:Q13"/>
    <mergeCell ref="S13:U13"/>
    <mergeCell ref="B14:C14"/>
    <mergeCell ref="G14:I14"/>
    <mergeCell ref="K14:M14"/>
    <mergeCell ref="O14:Q14"/>
    <mergeCell ref="S14:U14"/>
    <mergeCell ref="B15:C15"/>
    <mergeCell ref="G15:I15"/>
    <mergeCell ref="K15:M15"/>
    <mergeCell ref="O15:Q15"/>
    <mergeCell ref="S15:U15"/>
    <mergeCell ref="B16:C16"/>
    <mergeCell ref="G16:I16"/>
    <mergeCell ref="K16:M16"/>
    <mergeCell ref="O16:Q16"/>
    <mergeCell ref="S16:U16"/>
    <mergeCell ref="B17:C17"/>
    <mergeCell ref="G17:I17"/>
    <mergeCell ref="K17:M17"/>
    <mergeCell ref="O17:Q17"/>
    <mergeCell ref="S17:U17"/>
    <mergeCell ref="B18:C18"/>
    <mergeCell ref="E18:F18"/>
    <mergeCell ref="G18:I18"/>
    <mergeCell ref="K18:M18"/>
    <mergeCell ref="O18:Q18"/>
    <mergeCell ref="S18:U18"/>
    <mergeCell ref="R19:R20"/>
    <mergeCell ref="S19:U20"/>
    <mergeCell ref="V19:V20"/>
    <mergeCell ref="B20:C20"/>
    <mergeCell ref="B21:C21"/>
    <mergeCell ref="G21:I21"/>
    <mergeCell ref="K21:M21"/>
    <mergeCell ref="O21:Q21"/>
    <mergeCell ref="S21:U21"/>
    <mergeCell ref="B19:C19"/>
    <mergeCell ref="D19:D20"/>
    <mergeCell ref="E19:E20"/>
    <mergeCell ref="F19:F20"/>
    <mergeCell ref="G19:I20"/>
    <mergeCell ref="J19:J20"/>
    <mergeCell ref="K19:M20"/>
    <mergeCell ref="N19:N20"/>
    <mergeCell ref="O19:Q20"/>
    <mergeCell ref="B22:C22"/>
    <mergeCell ref="G22:I22"/>
    <mergeCell ref="K22:M22"/>
    <mergeCell ref="O22:Q22"/>
    <mergeCell ref="S22:U22"/>
    <mergeCell ref="B23:C23"/>
    <mergeCell ref="G23:I23"/>
    <mergeCell ref="K23:M23"/>
    <mergeCell ref="O23:Q23"/>
    <mergeCell ref="S23:U23"/>
    <mergeCell ref="B24:C24"/>
    <mergeCell ref="G24:I24"/>
    <mergeCell ref="K24:M24"/>
    <mergeCell ref="O24:Q24"/>
    <mergeCell ref="S24:U24"/>
    <mergeCell ref="B25:C25"/>
    <mergeCell ref="E25:F25"/>
    <mergeCell ref="G25:I25"/>
    <mergeCell ref="K25:M25"/>
    <mergeCell ref="O25:Q25"/>
    <mergeCell ref="B27:C27"/>
    <mergeCell ref="E27:F27"/>
    <mergeCell ref="G27:I27"/>
    <mergeCell ref="K27:M27"/>
    <mergeCell ref="O27:Q27"/>
    <mergeCell ref="S27:U27"/>
    <mergeCell ref="S25:U25"/>
    <mergeCell ref="B26:C26"/>
    <mergeCell ref="G26:I26"/>
    <mergeCell ref="K26:M26"/>
    <mergeCell ref="O26:Q26"/>
    <mergeCell ref="S26:U26"/>
  </mergeCells>
  <pageMargins left="0.75" right="0.75" top="1" bottom="1" header="0.4921259845" footer="0.4921259845"/>
  <pageSetup paperSize="9" scale="91" orientation="landscape" r:id="rId1"/>
  <headerFooter alignWithMargins="0"/>
  <colBreaks count="1" manualBreakCount="1">
    <brk id="2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4"/>
  <sheetViews>
    <sheetView tabSelected="1" topLeftCell="A2" zoomScale="85" zoomScaleNormal="85" workbookViewId="0">
      <selection activeCell="A5" sqref="A5"/>
    </sheetView>
  </sheetViews>
  <sheetFormatPr defaultColWidth="9.140625" defaultRowHeight="12.75"/>
  <cols>
    <col min="1" max="1" width="50.42578125" style="3" customWidth="1"/>
    <col min="2" max="2" width="14.85546875" style="3" customWidth="1"/>
    <col min="3" max="11" width="10" style="3" customWidth="1"/>
    <col min="12" max="21" width="11" style="3" customWidth="1"/>
    <col min="22" max="16384" width="9.140625" style="3"/>
  </cols>
  <sheetData>
    <row r="1" spans="1:21" ht="18">
      <c r="A1" s="349" t="s">
        <v>769</v>
      </c>
      <c r="B1" s="350"/>
      <c r="C1" s="349" t="s">
        <v>155</v>
      </c>
      <c r="D1" s="350"/>
      <c r="E1" s="351" t="s">
        <v>43</v>
      </c>
      <c r="F1" s="352"/>
      <c r="G1" s="352"/>
      <c r="H1" s="352"/>
      <c r="I1" s="353"/>
      <c r="J1" s="351" t="s">
        <v>156</v>
      </c>
      <c r="K1" s="352"/>
      <c r="L1" s="352"/>
      <c r="M1" s="352"/>
      <c r="N1" s="353"/>
      <c r="O1" s="351" t="s">
        <v>157</v>
      </c>
      <c r="P1" s="352"/>
      <c r="Q1" s="352"/>
    </row>
    <row r="2" spans="1:21" ht="20.25" customHeight="1">
      <c r="A2" s="354" t="s">
        <v>533</v>
      </c>
      <c r="B2" s="355"/>
      <c r="C2" s="356" t="s">
        <v>533</v>
      </c>
      <c r="D2" s="357"/>
      <c r="E2" s="354" t="s">
        <v>533</v>
      </c>
      <c r="F2" s="358"/>
      <c r="G2" s="358"/>
      <c r="H2" s="358"/>
      <c r="I2" s="355"/>
      <c r="J2" s="354" t="s">
        <v>533</v>
      </c>
      <c r="K2" s="358"/>
      <c r="L2" s="358"/>
      <c r="M2" s="358"/>
      <c r="N2" s="355"/>
      <c r="O2" s="354" t="s">
        <v>533</v>
      </c>
      <c r="P2" s="358"/>
      <c r="Q2" s="355"/>
      <c r="R2" s="3" t="s">
        <v>538</v>
      </c>
    </row>
    <row r="3" spans="1:21">
      <c r="A3" s="194" t="str">
        <f>INFO!B2</f>
        <v>Versio 24    2022_05_06</v>
      </c>
      <c r="C3" s="104" t="s">
        <v>537</v>
      </c>
    </row>
    <row r="4" spans="1:21" ht="18">
      <c r="A4" s="5" t="s">
        <v>9</v>
      </c>
      <c r="B4" s="31" t="s">
        <v>8</v>
      </c>
      <c r="C4" s="33" t="s">
        <v>30</v>
      </c>
      <c r="D4" s="6" t="s">
        <v>31</v>
      </c>
      <c r="E4" s="6" t="s">
        <v>32</v>
      </c>
      <c r="F4" s="6" t="s">
        <v>12</v>
      </c>
      <c r="G4" s="6" t="s">
        <v>13</v>
      </c>
      <c r="H4" s="6" t="s">
        <v>14</v>
      </c>
      <c r="I4" s="6" t="s">
        <v>15</v>
      </c>
      <c r="J4" s="6" t="s">
        <v>16</v>
      </c>
      <c r="K4" s="6" t="s">
        <v>17</v>
      </c>
      <c r="L4" s="6" t="s">
        <v>18</v>
      </c>
      <c r="M4" s="6" t="s">
        <v>19</v>
      </c>
      <c r="N4" s="6" t="s">
        <v>20</v>
      </c>
      <c r="O4" s="6" t="s">
        <v>21</v>
      </c>
      <c r="P4" s="6" t="s">
        <v>22</v>
      </c>
      <c r="Q4" s="6" t="s">
        <v>23</v>
      </c>
      <c r="R4" s="6" t="s">
        <v>24</v>
      </c>
      <c r="S4" s="6" t="s">
        <v>25</v>
      </c>
      <c r="T4" s="6" t="s">
        <v>26</v>
      </c>
      <c r="U4" s="7" t="s">
        <v>27</v>
      </c>
    </row>
    <row r="5" spans="1:21" ht="16.5" customHeight="1">
      <c r="A5" s="116" t="s">
        <v>177</v>
      </c>
      <c r="B5" s="8"/>
      <c r="C5" s="192">
        <f ca="1">NOW()-90</f>
        <v>44776.582428240741</v>
      </c>
      <c r="D5" s="38">
        <f ca="1">EOMONTH(C5,1)</f>
        <v>44834</v>
      </c>
      <c r="E5" s="38">
        <f ca="1">EOMONTH(D5,1)</f>
        <v>44865</v>
      </c>
      <c r="F5" s="38">
        <f t="shared" ref="F5:T5" ca="1" si="0">EOMONTH(E5,1)</f>
        <v>44895</v>
      </c>
      <c r="G5" s="38">
        <f t="shared" ca="1" si="0"/>
        <v>44926</v>
      </c>
      <c r="H5" s="38">
        <f t="shared" ca="1" si="0"/>
        <v>44957</v>
      </c>
      <c r="I5" s="38">
        <f t="shared" ca="1" si="0"/>
        <v>44985</v>
      </c>
      <c r="J5" s="38">
        <f t="shared" ca="1" si="0"/>
        <v>45016</v>
      </c>
      <c r="K5" s="38">
        <f t="shared" ca="1" si="0"/>
        <v>45046</v>
      </c>
      <c r="L5" s="38">
        <f t="shared" ca="1" si="0"/>
        <v>45077</v>
      </c>
      <c r="M5" s="38">
        <f t="shared" ca="1" si="0"/>
        <v>45107</v>
      </c>
      <c r="N5" s="38">
        <f t="shared" ca="1" si="0"/>
        <v>45138</v>
      </c>
      <c r="O5" s="38">
        <f t="shared" ca="1" si="0"/>
        <v>45169</v>
      </c>
      <c r="P5" s="38">
        <f t="shared" ca="1" si="0"/>
        <v>45199</v>
      </c>
      <c r="Q5" s="38">
        <f t="shared" ca="1" si="0"/>
        <v>45230</v>
      </c>
      <c r="R5" s="38">
        <f t="shared" ca="1" si="0"/>
        <v>45260</v>
      </c>
      <c r="S5" s="38">
        <f t="shared" ca="1" si="0"/>
        <v>45291</v>
      </c>
      <c r="T5" s="38">
        <f t="shared" ca="1" si="0"/>
        <v>45322</v>
      </c>
      <c r="U5" s="10"/>
    </row>
    <row r="6" spans="1:21">
      <c r="A6" s="11"/>
      <c r="B6" s="193">
        <f ca="1">NOW()-88</f>
        <v>44778.582428240741</v>
      </c>
      <c r="C6" s="13" t="s">
        <v>564</v>
      </c>
      <c r="D6" s="13"/>
      <c r="E6" s="13"/>
      <c r="F6" s="13"/>
      <c r="G6" s="13"/>
      <c r="H6" s="13"/>
      <c r="I6" s="13"/>
      <c r="J6" s="13"/>
      <c r="K6" s="13"/>
      <c r="L6" s="13"/>
      <c r="M6" s="13"/>
      <c r="N6" s="13"/>
      <c r="O6" s="13"/>
      <c r="P6" s="13"/>
      <c r="Q6" s="13"/>
      <c r="R6" s="13"/>
      <c r="S6" s="13"/>
      <c r="T6" s="13"/>
      <c r="U6" s="14"/>
    </row>
    <row r="7" spans="1:21">
      <c r="A7" s="11" t="s">
        <v>158</v>
      </c>
      <c r="B7" s="193"/>
      <c r="C7" s="13"/>
      <c r="D7" s="13"/>
      <c r="E7" s="13"/>
      <c r="F7" s="13"/>
      <c r="G7" s="13"/>
      <c r="H7" s="13"/>
      <c r="I7" s="13"/>
      <c r="J7" s="13"/>
      <c r="K7" s="13"/>
      <c r="L7" s="13"/>
      <c r="M7" s="13"/>
      <c r="N7" s="13"/>
      <c r="O7" s="13"/>
      <c r="P7" s="13"/>
      <c r="Q7" s="13"/>
      <c r="R7" s="13"/>
      <c r="S7" s="13"/>
      <c r="T7" s="13"/>
      <c r="U7" s="14"/>
    </row>
    <row r="8" spans="1:21">
      <c r="A8" s="160" t="s">
        <v>127</v>
      </c>
      <c r="B8" s="9">
        <f>SUM(C8:V8)+0.001</f>
        <v>1E-3</v>
      </c>
      <c r="C8" s="9"/>
      <c r="D8" s="9"/>
      <c r="E8" s="9"/>
      <c r="F8" s="9"/>
      <c r="G8" s="9"/>
      <c r="H8" s="9"/>
      <c r="I8" s="9"/>
      <c r="J8" s="9"/>
      <c r="K8" s="9"/>
      <c r="L8" s="9"/>
      <c r="M8" s="9"/>
      <c r="N8" s="9"/>
      <c r="O8" s="9"/>
      <c r="P8" s="9"/>
      <c r="Q8" s="9"/>
      <c r="R8" s="9"/>
      <c r="S8" s="9"/>
      <c r="T8" s="9"/>
      <c r="U8" s="10"/>
    </row>
    <row r="9" spans="1:21">
      <c r="A9" s="161" t="s">
        <v>129</v>
      </c>
      <c r="B9" s="35">
        <f>SUM(C9:V9)</f>
        <v>0</v>
      </c>
      <c r="C9" s="13"/>
      <c r="D9" s="13"/>
      <c r="E9" s="13"/>
      <c r="F9" s="13"/>
      <c r="G9" s="13"/>
      <c r="H9" s="13"/>
      <c r="I9" s="13"/>
      <c r="J9" s="13"/>
      <c r="K9" s="13"/>
      <c r="L9" s="13"/>
      <c r="M9" s="13"/>
      <c r="N9" s="13"/>
      <c r="O9" s="13"/>
      <c r="P9" s="13"/>
      <c r="Q9" s="13"/>
      <c r="R9" s="13"/>
      <c r="S9" s="13"/>
      <c r="T9" s="13"/>
      <c r="U9" s="14"/>
    </row>
    <row r="10" spans="1:21">
      <c r="A10" s="160" t="s">
        <v>128</v>
      </c>
      <c r="B10" s="9">
        <f>SUM(C10:V10)</f>
        <v>0</v>
      </c>
      <c r="C10" s="9"/>
      <c r="D10" s="9"/>
      <c r="E10" s="9"/>
      <c r="F10" s="9"/>
      <c r="G10" s="9"/>
      <c r="H10" s="9"/>
      <c r="I10" s="9"/>
      <c r="J10" s="9"/>
      <c r="K10" s="9"/>
      <c r="L10" s="9"/>
      <c r="M10" s="9"/>
      <c r="N10" s="9"/>
      <c r="O10" s="9"/>
      <c r="P10" s="9"/>
      <c r="Q10" s="9"/>
      <c r="R10" s="9"/>
      <c r="S10" s="9"/>
      <c r="T10" s="9"/>
      <c r="U10" s="10"/>
    </row>
    <row r="11" spans="1:21">
      <c r="A11" s="161" t="s">
        <v>130</v>
      </c>
      <c r="B11" s="35">
        <f>SUM(C11:V11)</f>
        <v>0</v>
      </c>
      <c r="C11" s="13"/>
      <c r="D11" s="13"/>
      <c r="E11" s="13"/>
      <c r="F11" s="13"/>
      <c r="G11" s="13"/>
      <c r="H11" s="13"/>
      <c r="I11" s="13"/>
      <c r="J11" s="13"/>
      <c r="K11" s="13"/>
      <c r="L11" s="13"/>
      <c r="M11" s="13"/>
      <c r="N11" s="13"/>
      <c r="O11" s="13"/>
      <c r="P11" s="13"/>
      <c r="Q11" s="13"/>
      <c r="R11" s="13"/>
      <c r="S11" s="13"/>
      <c r="T11" s="13"/>
      <c r="U11" s="14"/>
    </row>
    <row r="12" spans="1:21">
      <c r="A12" s="161" t="s">
        <v>815</v>
      </c>
      <c r="B12" s="35">
        <f>SUM(C12:V12)</f>
        <v>0</v>
      </c>
      <c r="C12" s="13">
        <f>C26</f>
        <v>0</v>
      </c>
      <c r="D12" s="13">
        <f t="shared" ref="D12:T12" si="1">D26</f>
        <v>0</v>
      </c>
      <c r="E12" s="13">
        <f t="shared" si="1"/>
        <v>0</v>
      </c>
      <c r="F12" s="13">
        <f t="shared" si="1"/>
        <v>0</v>
      </c>
      <c r="G12" s="13">
        <f t="shared" si="1"/>
        <v>0</v>
      </c>
      <c r="H12" s="13">
        <f t="shared" si="1"/>
        <v>0</v>
      </c>
      <c r="I12" s="13">
        <f t="shared" si="1"/>
        <v>0</v>
      </c>
      <c r="J12" s="13">
        <f t="shared" si="1"/>
        <v>0</v>
      </c>
      <c r="K12" s="13">
        <f t="shared" si="1"/>
        <v>0</v>
      </c>
      <c r="L12" s="13">
        <f t="shared" si="1"/>
        <v>0</v>
      </c>
      <c r="M12" s="13">
        <f t="shared" si="1"/>
        <v>0</v>
      </c>
      <c r="N12" s="13">
        <f t="shared" si="1"/>
        <v>0</v>
      </c>
      <c r="O12" s="13">
        <f t="shared" si="1"/>
        <v>0</v>
      </c>
      <c r="P12" s="13">
        <f t="shared" si="1"/>
        <v>0</v>
      </c>
      <c r="Q12" s="13">
        <f t="shared" si="1"/>
        <v>0</v>
      </c>
      <c r="R12" s="13">
        <f t="shared" si="1"/>
        <v>0</v>
      </c>
      <c r="S12" s="13">
        <f t="shared" si="1"/>
        <v>0</v>
      </c>
      <c r="T12" s="13">
        <f t="shared" si="1"/>
        <v>0</v>
      </c>
      <c r="U12" s="14"/>
    </row>
    <row r="13" spans="1:21" hidden="1">
      <c r="A13" s="184" t="s">
        <v>527</v>
      </c>
      <c r="B13" s="185">
        <f>SUM(C13:V13)</f>
        <v>0</v>
      </c>
      <c r="C13" s="185">
        <f t="shared" ref="C13:T13" si="2">$L$29*(C9+C11)</f>
        <v>0</v>
      </c>
      <c r="D13" s="185">
        <f t="shared" si="2"/>
        <v>0</v>
      </c>
      <c r="E13" s="185">
        <f t="shared" si="2"/>
        <v>0</v>
      </c>
      <c r="F13" s="185">
        <f t="shared" si="2"/>
        <v>0</v>
      </c>
      <c r="G13" s="185">
        <f t="shared" si="2"/>
        <v>0</v>
      </c>
      <c r="H13" s="185">
        <f t="shared" si="2"/>
        <v>0</v>
      </c>
      <c r="I13" s="185">
        <f t="shared" si="2"/>
        <v>0</v>
      </c>
      <c r="J13" s="185">
        <f t="shared" si="2"/>
        <v>0</v>
      </c>
      <c r="K13" s="185">
        <f t="shared" si="2"/>
        <v>0</v>
      </c>
      <c r="L13" s="185">
        <f t="shared" si="2"/>
        <v>0</v>
      </c>
      <c r="M13" s="185">
        <f t="shared" si="2"/>
        <v>0</v>
      </c>
      <c r="N13" s="185">
        <f t="shared" si="2"/>
        <v>0</v>
      </c>
      <c r="O13" s="185">
        <f t="shared" si="2"/>
        <v>0</v>
      </c>
      <c r="P13" s="185">
        <f t="shared" si="2"/>
        <v>0</v>
      </c>
      <c r="Q13" s="185">
        <f t="shared" si="2"/>
        <v>0</v>
      </c>
      <c r="R13" s="185">
        <f t="shared" si="2"/>
        <v>0</v>
      </c>
      <c r="S13" s="185">
        <f t="shared" si="2"/>
        <v>0</v>
      </c>
      <c r="T13" s="185">
        <f t="shared" si="2"/>
        <v>0</v>
      </c>
      <c r="U13" s="14"/>
    </row>
    <row r="14" spans="1:21">
      <c r="A14" s="162" t="s">
        <v>34</v>
      </c>
      <c r="B14" s="9">
        <f t="shared" ref="B14" si="3">SUM(C14:T14)</f>
        <v>0</v>
      </c>
      <c r="C14" s="9"/>
      <c r="D14" s="9"/>
      <c r="E14" s="9"/>
      <c r="F14" s="9"/>
      <c r="G14" s="9"/>
      <c r="H14" s="9"/>
      <c r="I14" s="9"/>
      <c r="J14" s="9"/>
      <c r="K14" s="9"/>
      <c r="L14" s="9"/>
      <c r="M14" s="9"/>
      <c r="N14" s="9"/>
      <c r="O14" s="9"/>
      <c r="P14" s="9"/>
      <c r="Q14" s="9"/>
      <c r="R14" s="9"/>
      <c r="S14" s="9"/>
      <c r="T14" s="9"/>
      <c r="U14" s="10"/>
    </row>
    <row r="15" spans="1:21" s="108" customFormat="1">
      <c r="A15" s="163" t="s">
        <v>169</v>
      </c>
      <c r="B15" s="157">
        <v>0.24</v>
      </c>
      <c r="C15" s="115">
        <v>0</v>
      </c>
      <c r="D15" s="115">
        <v>0</v>
      </c>
      <c r="E15" s="115">
        <v>0.01</v>
      </c>
      <c r="F15" s="115">
        <v>0.01</v>
      </c>
      <c r="G15" s="115">
        <v>0.01</v>
      </c>
      <c r="H15" s="115">
        <v>0.01</v>
      </c>
      <c r="I15" s="115">
        <v>0.01</v>
      </c>
      <c r="J15" s="115">
        <v>0.01</v>
      </c>
      <c r="K15" s="115">
        <v>0.01</v>
      </c>
      <c r="L15" s="115">
        <v>0.01</v>
      </c>
      <c r="M15" s="115">
        <v>0.01</v>
      </c>
      <c r="N15" s="115">
        <v>0.01</v>
      </c>
      <c r="O15" s="115">
        <v>0.01</v>
      </c>
      <c r="P15" s="115">
        <v>0.01</v>
      </c>
      <c r="Q15" s="115">
        <v>0.01</v>
      </c>
      <c r="R15" s="115">
        <v>0.01</v>
      </c>
      <c r="S15" s="115">
        <v>0.01</v>
      </c>
      <c r="T15" s="115">
        <v>0.01</v>
      </c>
      <c r="U15" s="35"/>
    </row>
    <row r="16" spans="1:21">
      <c r="A16" s="167" t="s">
        <v>168</v>
      </c>
      <c r="B16" s="138">
        <f>SUM(C16:V16)</f>
        <v>0</v>
      </c>
      <c r="C16" s="138">
        <f>SUM(C8:C11,C13:C14)*(1-C15)*$B$15</f>
        <v>0</v>
      </c>
      <c r="D16" s="138">
        <f t="shared" ref="D16:T16" si="4">SUM(D8:D11,D13:D14)*(1-D15)*$B$15</f>
        <v>0</v>
      </c>
      <c r="E16" s="138">
        <f t="shared" si="4"/>
        <v>0</v>
      </c>
      <c r="F16" s="138">
        <f t="shared" si="4"/>
        <v>0</v>
      </c>
      <c r="G16" s="138">
        <f t="shared" si="4"/>
        <v>0</v>
      </c>
      <c r="H16" s="138">
        <f t="shared" si="4"/>
        <v>0</v>
      </c>
      <c r="I16" s="138">
        <f t="shared" si="4"/>
        <v>0</v>
      </c>
      <c r="J16" s="138">
        <f t="shared" si="4"/>
        <v>0</v>
      </c>
      <c r="K16" s="138">
        <f t="shared" si="4"/>
        <v>0</v>
      </c>
      <c r="L16" s="138">
        <f t="shared" si="4"/>
        <v>0</v>
      </c>
      <c r="M16" s="138">
        <f t="shared" si="4"/>
        <v>0</v>
      </c>
      <c r="N16" s="138">
        <f t="shared" si="4"/>
        <v>0</v>
      </c>
      <c r="O16" s="138">
        <f t="shared" si="4"/>
        <v>0</v>
      </c>
      <c r="P16" s="138">
        <f t="shared" si="4"/>
        <v>0</v>
      </c>
      <c r="Q16" s="138">
        <f t="shared" si="4"/>
        <v>0</v>
      </c>
      <c r="R16" s="138">
        <f t="shared" si="4"/>
        <v>0</v>
      </c>
      <c r="S16" s="138">
        <f t="shared" si="4"/>
        <v>0</v>
      </c>
      <c r="T16" s="138">
        <f t="shared" si="4"/>
        <v>0</v>
      </c>
      <c r="U16" s="138"/>
    </row>
    <row r="17" spans="1:21">
      <c r="A17" s="168" t="s">
        <v>8</v>
      </c>
      <c r="B17" s="132">
        <f>SUM(C17:V17)</f>
        <v>0</v>
      </c>
      <c r="C17" s="132">
        <f t="shared" ref="C17:U17" si="5">SUM(C8:C14)+C16</f>
        <v>0</v>
      </c>
      <c r="D17" s="132">
        <f t="shared" si="5"/>
        <v>0</v>
      </c>
      <c r="E17" s="132">
        <f t="shared" si="5"/>
        <v>0</v>
      </c>
      <c r="F17" s="132">
        <f t="shared" si="5"/>
        <v>0</v>
      </c>
      <c r="G17" s="132">
        <f t="shared" si="5"/>
        <v>0</v>
      </c>
      <c r="H17" s="132">
        <f t="shared" si="5"/>
        <v>0</v>
      </c>
      <c r="I17" s="132">
        <f t="shared" si="5"/>
        <v>0</v>
      </c>
      <c r="J17" s="132">
        <f t="shared" si="5"/>
        <v>0</v>
      </c>
      <c r="K17" s="132">
        <f t="shared" si="5"/>
        <v>0</v>
      </c>
      <c r="L17" s="132">
        <f t="shared" si="5"/>
        <v>0</v>
      </c>
      <c r="M17" s="132">
        <f t="shared" si="5"/>
        <v>0</v>
      </c>
      <c r="N17" s="132">
        <f t="shared" si="5"/>
        <v>0</v>
      </c>
      <c r="O17" s="132">
        <f t="shared" si="5"/>
        <v>0</v>
      </c>
      <c r="P17" s="132">
        <f t="shared" si="5"/>
        <v>0</v>
      </c>
      <c r="Q17" s="132">
        <f t="shared" si="5"/>
        <v>0</v>
      </c>
      <c r="R17" s="132">
        <f t="shared" si="5"/>
        <v>0</v>
      </c>
      <c r="S17" s="132">
        <f t="shared" si="5"/>
        <v>0</v>
      </c>
      <c r="T17" s="132">
        <f t="shared" si="5"/>
        <v>0</v>
      </c>
      <c r="U17" s="132">
        <f t="shared" si="5"/>
        <v>0</v>
      </c>
    </row>
    <row r="18" spans="1:21">
      <c r="A18" s="168"/>
      <c r="B18" s="132"/>
      <c r="C18" s="132"/>
      <c r="D18" s="132"/>
      <c r="E18" s="132"/>
      <c r="F18" s="132"/>
      <c r="G18" s="132"/>
      <c r="H18" s="132"/>
      <c r="I18" s="132"/>
      <c r="J18" s="132"/>
      <c r="K18" s="132"/>
      <c r="L18" s="132"/>
      <c r="M18" s="132"/>
      <c r="N18" s="132"/>
      <c r="O18" s="132"/>
      <c r="P18" s="132"/>
      <c r="Q18" s="132"/>
      <c r="R18" s="132"/>
      <c r="S18" s="132"/>
      <c r="T18" s="132"/>
      <c r="U18" s="132"/>
    </row>
    <row r="19" spans="1:21">
      <c r="A19" s="11" t="s">
        <v>814</v>
      </c>
      <c r="B19" s="193"/>
      <c r="C19" s="13"/>
      <c r="D19" s="13"/>
      <c r="E19" s="13"/>
      <c r="F19" s="13"/>
      <c r="G19" s="13"/>
      <c r="H19" s="13"/>
      <c r="I19" s="13"/>
      <c r="J19" s="13"/>
      <c r="K19" s="13"/>
      <c r="L19" s="13"/>
      <c r="M19" s="13"/>
      <c r="N19" s="13"/>
      <c r="O19" s="13"/>
      <c r="P19" s="13"/>
      <c r="Q19" s="13"/>
      <c r="R19" s="13"/>
      <c r="S19" s="13"/>
      <c r="T19" s="13"/>
      <c r="U19" s="14"/>
    </row>
    <row r="20" spans="1:21">
      <c r="A20" s="160" t="s">
        <v>127</v>
      </c>
      <c r="B20" s="35">
        <f t="shared" ref="B20:B26" si="6">SUM(C20:V20)</f>
        <v>0</v>
      </c>
      <c r="C20" s="13"/>
      <c r="D20" s="13"/>
      <c r="E20" s="13"/>
      <c r="F20" s="13"/>
      <c r="G20" s="13"/>
      <c r="H20" s="13"/>
      <c r="I20" s="13"/>
      <c r="J20" s="13"/>
      <c r="K20" s="13"/>
      <c r="L20" s="13"/>
      <c r="M20" s="13"/>
      <c r="N20" s="13"/>
      <c r="O20" s="13"/>
      <c r="P20" s="13"/>
      <c r="Q20" s="13"/>
      <c r="R20" s="13"/>
      <c r="S20" s="13"/>
      <c r="T20" s="13"/>
      <c r="U20" s="14"/>
    </row>
    <row r="21" spans="1:21">
      <c r="A21" s="161" t="s">
        <v>129</v>
      </c>
      <c r="B21" s="9">
        <f t="shared" si="6"/>
        <v>0</v>
      </c>
      <c r="C21" s="13"/>
      <c r="D21" s="13"/>
      <c r="E21" s="13"/>
      <c r="F21" s="13"/>
      <c r="G21" s="13"/>
      <c r="H21" s="13"/>
      <c r="I21" s="13"/>
      <c r="J21" s="13"/>
      <c r="K21" s="13"/>
      <c r="L21" s="13"/>
      <c r="M21" s="13"/>
      <c r="N21" s="13"/>
      <c r="O21" s="13"/>
      <c r="P21" s="13"/>
      <c r="Q21" s="13"/>
      <c r="R21" s="13"/>
      <c r="S21" s="13"/>
      <c r="T21" s="13"/>
      <c r="U21" s="14"/>
    </row>
    <row r="22" spans="1:21">
      <c r="A22" s="160" t="s">
        <v>128</v>
      </c>
      <c r="B22" s="35">
        <f t="shared" si="6"/>
        <v>0</v>
      </c>
      <c r="C22" s="13"/>
      <c r="D22" s="13"/>
      <c r="E22" s="13"/>
      <c r="F22" s="13"/>
      <c r="G22" s="13"/>
      <c r="H22" s="13"/>
      <c r="I22" s="13"/>
      <c r="J22" s="13"/>
      <c r="K22" s="13"/>
      <c r="L22" s="13"/>
      <c r="M22" s="13"/>
      <c r="N22" s="13"/>
      <c r="O22" s="13"/>
      <c r="P22" s="13"/>
      <c r="Q22" s="13"/>
      <c r="R22" s="13"/>
      <c r="S22" s="13"/>
      <c r="T22" s="13"/>
      <c r="U22" s="14"/>
    </row>
    <row r="23" spans="1:21">
      <c r="A23" s="161" t="s">
        <v>130</v>
      </c>
      <c r="B23" s="9">
        <f t="shared" si="6"/>
        <v>0</v>
      </c>
      <c r="C23" s="13"/>
      <c r="D23" s="13"/>
      <c r="E23" s="13"/>
      <c r="F23" s="13"/>
      <c r="G23" s="13"/>
      <c r="H23" s="13"/>
      <c r="I23" s="13"/>
      <c r="J23" s="13"/>
      <c r="K23" s="13"/>
      <c r="L23" s="13"/>
      <c r="M23" s="13"/>
      <c r="N23" s="13"/>
      <c r="O23" s="13"/>
      <c r="P23" s="13"/>
      <c r="Q23" s="13"/>
      <c r="R23" s="13"/>
      <c r="S23" s="13"/>
      <c r="T23" s="13"/>
      <c r="U23" s="14"/>
    </row>
    <row r="24" spans="1:21" hidden="1">
      <c r="A24" s="184" t="s">
        <v>527</v>
      </c>
      <c r="B24" s="185">
        <f t="shared" si="6"/>
        <v>0</v>
      </c>
      <c r="C24" s="185">
        <f t="shared" ref="C24:T24" si="7">$L$29*(C21+C23)</f>
        <v>0</v>
      </c>
      <c r="D24" s="185">
        <f t="shared" si="7"/>
        <v>0</v>
      </c>
      <c r="E24" s="185">
        <f t="shared" si="7"/>
        <v>0</v>
      </c>
      <c r="F24" s="185">
        <f t="shared" si="7"/>
        <v>0</v>
      </c>
      <c r="G24" s="185">
        <f t="shared" si="7"/>
        <v>0</v>
      </c>
      <c r="H24" s="185">
        <f t="shared" si="7"/>
        <v>0</v>
      </c>
      <c r="I24" s="185">
        <f t="shared" si="7"/>
        <v>0</v>
      </c>
      <c r="J24" s="185">
        <f t="shared" si="7"/>
        <v>0</v>
      </c>
      <c r="K24" s="185">
        <f t="shared" si="7"/>
        <v>0</v>
      </c>
      <c r="L24" s="185">
        <f t="shared" si="7"/>
        <v>0</v>
      </c>
      <c r="M24" s="185">
        <f t="shared" si="7"/>
        <v>0</v>
      </c>
      <c r="N24" s="185">
        <f t="shared" si="7"/>
        <v>0</v>
      </c>
      <c r="O24" s="185">
        <f t="shared" si="7"/>
        <v>0</v>
      </c>
      <c r="P24" s="185">
        <f t="shared" si="7"/>
        <v>0</v>
      </c>
      <c r="Q24" s="185">
        <f t="shared" si="7"/>
        <v>0</v>
      </c>
      <c r="R24" s="185">
        <f t="shared" si="7"/>
        <v>0</v>
      </c>
      <c r="S24" s="185">
        <f t="shared" si="7"/>
        <v>0</v>
      </c>
      <c r="T24" s="185">
        <f t="shared" si="7"/>
        <v>0</v>
      </c>
      <c r="U24" s="14"/>
    </row>
    <row r="25" spans="1:21">
      <c r="A25" s="290" t="s">
        <v>8</v>
      </c>
      <c r="B25" s="291">
        <f t="shared" si="6"/>
        <v>0</v>
      </c>
      <c r="C25" s="132">
        <f>SUM(C20:C24)</f>
        <v>0</v>
      </c>
      <c r="D25" s="132">
        <f t="shared" ref="D25:U25" si="8">SUM(D20:D24)</f>
        <v>0</v>
      </c>
      <c r="E25" s="132">
        <f t="shared" si="8"/>
        <v>0</v>
      </c>
      <c r="F25" s="132">
        <f t="shared" si="8"/>
        <v>0</v>
      </c>
      <c r="G25" s="132">
        <f t="shared" si="8"/>
        <v>0</v>
      </c>
      <c r="H25" s="132">
        <f t="shared" si="8"/>
        <v>0</v>
      </c>
      <c r="I25" s="132">
        <f t="shared" si="8"/>
        <v>0</v>
      </c>
      <c r="J25" s="132">
        <f t="shared" si="8"/>
        <v>0</v>
      </c>
      <c r="K25" s="132">
        <f t="shared" si="8"/>
        <v>0</v>
      </c>
      <c r="L25" s="132">
        <f t="shared" si="8"/>
        <v>0</v>
      </c>
      <c r="M25" s="132">
        <f t="shared" si="8"/>
        <v>0</v>
      </c>
      <c r="N25" s="132">
        <f t="shared" si="8"/>
        <v>0</v>
      </c>
      <c r="O25" s="132">
        <f t="shared" si="8"/>
        <v>0</v>
      </c>
      <c r="P25" s="132">
        <f t="shared" si="8"/>
        <v>0</v>
      </c>
      <c r="Q25" s="132">
        <f t="shared" si="8"/>
        <v>0</v>
      </c>
      <c r="R25" s="132">
        <f t="shared" si="8"/>
        <v>0</v>
      </c>
      <c r="S25" s="132">
        <f t="shared" si="8"/>
        <v>0</v>
      </c>
      <c r="T25" s="132">
        <f t="shared" si="8"/>
        <v>0</v>
      </c>
      <c r="U25" s="132">
        <f t="shared" si="8"/>
        <v>0</v>
      </c>
    </row>
    <row r="26" spans="1:21">
      <c r="A26" s="290" t="s">
        <v>770</v>
      </c>
      <c r="B26" s="291">
        <f t="shared" si="6"/>
        <v>0</v>
      </c>
      <c r="C26" s="132"/>
      <c r="D26" s="132"/>
      <c r="E26" s="132"/>
      <c r="F26" s="132"/>
      <c r="G26" s="132"/>
      <c r="H26" s="132"/>
      <c r="I26" s="132"/>
      <c r="J26" s="132"/>
      <c r="K26" s="132"/>
      <c r="L26" s="132"/>
      <c r="M26" s="132"/>
      <c r="N26" s="132"/>
      <c r="O26" s="132"/>
      <c r="P26" s="132"/>
      <c r="Q26" s="132"/>
      <c r="R26" s="132"/>
      <c r="S26" s="132"/>
      <c r="T26" s="132"/>
      <c r="U26" s="132"/>
    </row>
    <row r="27" spans="1:21">
      <c r="A27" s="11"/>
      <c r="B27" s="292">
        <f t="shared" ref="B27:T27" si="9">B12/(B25+0.001)</f>
        <v>0</v>
      </c>
      <c r="C27" s="292">
        <f t="shared" si="9"/>
        <v>0</v>
      </c>
      <c r="D27" s="292">
        <f t="shared" si="9"/>
        <v>0</v>
      </c>
      <c r="E27" s="292">
        <f t="shared" si="9"/>
        <v>0</v>
      </c>
      <c r="F27" s="292">
        <f t="shared" si="9"/>
        <v>0</v>
      </c>
      <c r="G27" s="292">
        <f t="shared" si="9"/>
        <v>0</v>
      </c>
      <c r="H27" s="292">
        <f t="shared" si="9"/>
        <v>0</v>
      </c>
      <c r="I27" s="292">
        <f t="shared" si="9"/>
        <v>0</v>
      </c>
      <c r="J27" s="292">
        <f t="shared" si="9"/>
        <v>0</v>
      </c>
      <c r="K27" s="292">
        <f t="shared" si="9"/>
        <v>0</v>
      </c>
      <c r="L27" s="292">
        <f t="shared" si="9"/>
        <v>0</v>
      </c>
      <c r="M27" s="292">
        <f t="shared" si="9"/>
        <v>0</v>
      </c>
      <c r="N27" s="292">
        <f t="shared" si="9"/>
        <v>0</v>
      </c>
      <c r="O27" s="292">
        <f t="shared" si="9"/>
        <v>0</v>
      </c>
      <c r="P27" s="292">
        <f t="shared" si="9"/>
        <v>0</v>
      </c>
      <c r="Q27" s="292">
        <f t="shared" si="9"/>
        <v>0</v>
      </c>
      <c r="R27" s="292">
        <f t="shared" si="9"/>
        <v>0</v>
      </c>
      <c r="S27" s="292">
        <f t="shared" si="9"/>
        <v>0</v>
      </c>
      <c r="T27" s="292">
        <f t="shared" si="9"/>
        <v>0</v>
      </c>
      <c r="U27" s="14"/>
    </row>
    <row r="28" spans="1:21">
      <c r="A28" s="15"/>
      <c r="B28" s="9"/>
      <c r="C28" s="9"/>
      <c r="D28" s="9"/>
      <c r="E28" s="9"/>
      <c r="F28" s="9"/>
      <c r="G28" s="9"/>
      <c r="H28" s="9"/>
      <c r="I28" s="9"/>
      <c r="J28" s="9"/>
      <c r="K28" s="9"/>
      <c r="L28" s="9"/>
      <c r="M28" s="9"/>
      <c r="N28" s="9"/>
      <c r="O28" s="9"/>
      <c r="P28" s="9"/>
      <c r="Q28" s="9"/>
      <c r="R28" s="9"/>
      <c r="S28" s="9"/>
      <c r="T28" s="9"/>
      <c r="U28" s="10"/>
    </row>
    <row r="29" spans="1:21">
      <c r="A29" s="11" t="s">
        <v>131</v>
      </c>
      <c r="B29" s="12"/>
      <c r="C29" s="13"/>
      <c r="D29" s="13"/>
      <c r="E29" s="13"/>
      <c r="F29" s="190" t="s">
        <v>524</v>
      </c>
      <c r="G29" s="190"/>
      <c r="H29" s="191">
        <f>SUM(B30:B32)/SUM(B8:B11)</f>
        <v>0</v>
      </c>
      <c r="I29" s="13"/>
      <c r="J29" s="13"/>
      <c r="K29" s="188" t="s">
        <v>528</v>
      </c>
      <c r="L29" s="189">
        <v>0</v>
      </c>
      <c r="M29" s="13"/>
      <c r="N29" s="13"/>
      <c r="O29" s="13"/>
      <c r="P29" s="13"/>
      <c r="Q29" s="13"/>
      <c r="R29" s="13"/>
      <c r="S29" s="13"/>
      <c r="T29" s="13"/>
      <c r="U29" s="14"/>
    </row>
    <row r="30" spans="1:21">
      <c r="A30" s="164" t="s">
        <v>180</v>
      </c>
      <c r="B30" s="9">
        <f t="shared" ref="B30:B45" si="10">SUM(C30:V30)</f>
        <v>0</v>
      </c>
      <c r="C30" s="9"/>
      <c r="D30" s="9"/>
      <c r="E30" s="9"/>
      <c r="F30" s="9"/>
      <c r="G30" s="9"/>
      <c r="H30" s="9"/>
      <c r="I30" s="9"/>
      <c r="J30" s="9"/>
      <c r="K30" s="9"/>
      <c r="L30" s="9"/>
      <c r="M30" s="9"/>
      <c r="N30" s="9"/>
      <c r="O30" s="9"/>
      <c r="P30" s="9"/>
      <c r="Q30" s="9"/>
      <c r="R30" s="9"/>
      <c r="S30" s="9"/>
      <c r="T30" s="9"/>
      <c r="U30" s="10"/>
    </row>
    <row r="31" spans="1:21">
      <c r="A31" s="165" t="s">
        <v>184</v>
      </c>
      <c r="B31" s="19">
        <f t="shared" si="10"/>
        <v>0</v>
      </c>
      <c r="C31" s="13"/>
      <c r="D31" s="13"/>
      <c r="E31" s="13"/>
      <c r="F31" s="13"/>
      <c r="G31" s="13"/>
      <c r="H31" s="13"/>
      <c r="I31" s="13"/>
      <c r="J31" s="13"/>
      <c r="K31" s="13"/>
      <c r="L31" s="13"/>
      <c r="M31" s="13"/>
      <c r="N31" s="13"/>
      <c r="O31" s="13"/>
      <c r="P31" s="13"/>
      <c r="Q31" s="13"/>
      <c r="R31" s="13"/>
      <c r="S31" s="13"/>
      <c r="T31" s="13"/>
      <c r="U31" s="14"/>
    </row>
    <row r="32" spans="1:21">
      <c r="A32" s="164" t="s">
        <v>179</v>
      </c>
      <c r="B32" s="9">
        <f t="shared" si="10"/>
        <v>0</v>
      </c>
      <c r="C32" s="9"/>
      <c r="D32" s="9"/>
      <c r="E32" s="9"/>
      <c r="F32" s="9"/>
      <c r="G32" s="9"/>
      <c r="H32" s="9"/>
      <c r="I32" s="9"/>
      <c r="J32" s="9"/>
      <c r="K32" s="9"/>
      <c r="L32" s="9"/>
      <c r="M32" s="9"/>
      <c r="N32" s="9"/>
      <c r="O32" s="9"/>
      <c r="P32" s="9"/>
      <c r="Q32" s="9"/>
      <c r="R32" s="9"/>
      <c r="S32" s="9"/>
      <c r="T32" s="9"/>
      <c r="U32" s="10"/>
    </row>
    <row r="33" spans="1:21" s="183" customFormat="1" hidden="1">
      <c r="A33" s="186" t="s">
        <v>529</v>
      </c>
      <c r="B33" s="187">
        <f t="shared" si="10"/>
        <v>0</v>
      </c>
      <c r="C33" s="187">
        <f t="shared" ref="C33:T33" si="11">$H$29*C13</f>
        <v>0</v>
      </c>
      <c r="D33" s="187">
        <f t="shared" si="11"/>
        <v>0</v>
      </c>
      <c r="E33" s="187">
        <f t="shared" si="11"/>
        <v>0</v>
      </c>
      <c r="F33" s="187">
        <f t="shared" si="11"/>
        <v>0</v>
      </c>
      <c r="G33" s="187">
        <f t="shared" si="11"/>
        <v>0</v>
      </c>
      <c r="H33" s="187">
        <f t="shared" si="11"/>
        <v>0</v>
      </c>
      <c r="I33" s="187">
        <f t="shared" si="11"/>
        <v>0</v>
      </c>
      <c r="J33" s="187">
        <f t="shared" si="11"/>
        <v>0</v>
      </c>
      <c r="K33" s="187">
        <f t="shared" si="11"/>
        <v>0</v>
      </c>
      <c r="L33" s="187">
        <f t="shared" si="11"/>
        <v>0</v>
      </c>
      <c r="M33" s="187">
        <f t="shared" si="11"/>
        <v>0</v>
      </c>
      <c r="N33" s="187">
        <f t="shared" si="11"/>
        <v>0</v>
      </c>
      <c r="O33" s="187">
        <f t="shared" si="11"/>
        <v>0</v>
      </c>
      <c r="P33" s="187">
        <f t="shared" si="11"/>
        <v>0</v>
      </c>
      <c r="Q33" s="187">
        <f t="shared" si="11"/>
        <v>0</v>
      </c>
      <c r="R33" s="187">
        <f t="shared" si="11"/>
        <v>0</v>
      </c>
      <c r="S33" s="187">
        <f t="shared" si="11"/>
        <v>0</v>
      </c>
      <c r="T33" s="187">
        <f t="shared" si="11"/>
        <v>0</v>
      </c>
      <c r="U33" s="182"/>
    </row>
    <row r="34" spans="1:21">
      <c r="A34" s="165" t="s">
        <v>523</v>
      </c>
      <c r="B34" s="19">
        <f t="shared" si="10"/>
        <v>0</v>
      </c>
      <c r="C34" s="13"/>
      <c r="D34" s="13"/>
      <c r="E34" s="13"/>
      <c r="F34" s="13"/>
      <c r="G34" s="13"/>
      <c r="H34" s="13"/>
      <c r="I34" s="13"/>
      <c r="J34" s="13"/>
      <c r="K34" s="13"/>
      <c r="L34" s="13"/>
      <c r="M34" s="13"/>
      <c r="N34" s="13"/>
      <c r="O34" s="13"/>
      <c r="P34" s="13"/>
      <c r="Q34" s="13"/>
      <c r="R34" s="13"/>
      <c r="S34" s="13"/>
      <c r="T34" s="13"/>
      <c r="U34" s="14"/>
    </row>
    <row r="35" spans="1:21">
      <c r="A35" s="164" t="s">
        <v>36</v>
      </c>
      <c r="B35" s="9">
        <f t="shared" si="10"/>
        <v>0</v>
      </c>
      <c r="C35" s="9"/>
      <c r="D35" s="9"/>
      <c r="E35" s="9"/>
      <c r="F35" s="9"/>
      <c r="G35" s="9"/>
      <c r="H35" s="9"/>
      <c r="I35" s="9"/>
      <c r="J35" s="9"/>
      <c r="K35" s="9"/>
      <c r="L35" s="9"/>
      <c r="M35" s="9"/>
      <c r="N35" s="9"/>
      <c r="O35" s="9"/>
      <c r="P35" s="9"/>
      <c r="Q35" s="9"/>
      <c r="R35" s="9"/>
      <c r="S35" s="9"/>
      <c r="T35" s="9"/>
      <c r="U35" s="10"/>
    </row>
    <row r="36" spans="1:21">
      <c r="A36" s="165" t="s">
        <v>0</v>
      </c>
      <c r="B36" s="19">
        <f t="shared" si="10"/>
        <v>0</v>
      </c>
      <c r="C36" s="13"/>
      <c r="D36" s="13"/>
      <c r="E36" s="13"/>
      <c r="F36" s="13"/>
      <c r="G36" s="13"/>
      <c r="H36" s="13"/>
      <c r="I36" s="13"/>
      <c r="J36" s="13"/>
      <c r="K36" s="13"/>
      <c r="L36" s="13"/>
      <c r="M36" s="13"/>
      <c r="N36" s="13"/>
      <c r="O36" s="13"/>
      <c r="P36" s="13"/>
      <c r="Q36" s="13"/>
      <c r="R36" s="13"/>
      <c r="S36" s="13"/>
      <c r="T36" s="13"/>
      <c r="U36" s="14"/>
    </row>
    <row r="37" spans="1:21">
      <c r="A37" s="164" t="s">
        <v>1</v>
      </c>
      <c r="B37" s="9">
        <f t="shared" si="10"/>
        <v>0</v>
      </c>
      <c r="C37" s="9"/>
      <c r="D37" s="9"/>
      <c r="E37" s="9"/>
      <c r="F37" s="9"/>
      <c r="G37" s="9"/>
      <c r="H37" s="9"/>
      <c r="I37" s="9"/>
      <c r="J37" s="9"/>
      <c r="K37" s="9"/>
      <c r="L37" s="9"/>
      <c r="M37" s="9"/>
      <c r="N37" s="9"/>
      <c r="O37" s="9"/>
      <c r="P37" s="9"/>
      <c r="Q37" s="9"/>
      <c r="R37" s="9"/>
      <c r="S37" s="9"/>
      <c r="T37" s="9"/>
      <c r="U37" s="10"/>
    </row>
    <row r="38" spans="1:21">
      <c r="A38" s="166" t="s">
        <v>33</v>
      </c>
      <c r="B38" s="13">
        <f t="shared" si="10"/>
        <v>0</v>
      </c>
      <c r="C38" s="13"/>
      <c r="D38" s="13"/>
      <c r="E38" s="13"/>
      <c r="F38" s="13"/>
      <c r="G38" s="13"/>
      <c r="H38" s="13"/>
      <c r="I38" s="13"/>
      <c r="J38" s="13"/>
      <c r="K38" s="13"/>
      <c r="L38" s="13"/>
      <c r="M38" s="13"/>
      <c r="N38" s="13"/>
      <c r="O38" s="13"/>
      <c r="P38" s="13"/>
      <c r="Q38" s="13"/>
      <c r="R38" s="13"/>
      <c r="S38" s="13"/>
      <c r="T38" s="13"/>
      <c r="U38" s="14"/>
    </row>
    <row r="39" spans="1:21">
      <c r="A39" s="164" t="s">
        <v>768</v>
      </c>
      <c r="B39" s="9">
        <f t="shared" ref="B39" si="12">SUM(C39:V39)</f>
        <v>0</v>
      </c>
      <c r="C39" s="9"/>
      <c r="D39" s="9"/>
      <c r="E39" s="9"/>
      <c r="F39" s="9"/>
      <c r="G39" s="9"/>
      <c r="H39" s="9"/>
      <c r="I39" s="9"/>
      <c r="J39" s="9"/>
      <c r="K39" s="9"/>
      <c r="L39" s="9"/>
      <c r="M39" s="9"/>
      <c r="N39" s="9"/>
      <c r="O39" s="9"/>
      <c r="P39" s="9"/>
      <c r="Q39" s="9"/>
      <c r="R39" s="9"/>
      <c r="S39" s="9"/>
      <c r="T39" s="9"/>
      <c r="U39" s="10"/>
    </row>
    <row r="40" spans="1:21">
      <c r="A40" s="165" t="s">
        <v>816</v>
      </c>
      <c r="B40" s="13">
        <f t="shared" ref="B40" si="13">SUM(C40:V40)</f>
        <v>0</v>
      </c>
      <c r="C40" s="13"/>
      <c r="D40" s="13"/>
      <c r="E40" s="13"/>
      <c r="F40" s="13"/>
      <c r="G40" s="13"/>
      <c r="H40" s="13"/>
      <c r="I40" s="13"/>
      <c r="J40" s="13"/>
      <c r="K40" s="13"/>
      <c r="L40" s="13"/>
      <c r="M40" s="13"/>
      <c r="N40" s="13"/>
      <c r="O40" s="13"/>
      <c r="P40" s="13"/>
      <c r="Q40" s="13"/>
      <c r="R40" s="13"/>
      <c r="S40" s="13"/>
      <c r="T40" s="13"/>
      <c r="U40" s="14"/>
    </row>
    <row r="41" spans="1:21">
      <c r="A41" s="173" t="s">
        <v>167</v>
      </c>
      <c r="B41" s="138">
        <f t="shared" si="10"/>
        <v>0</v>
      </c>
      <c r="C41" s="138">
        <f>0.24*(C30+C31+C33+C35+C36+C37+C38+C53+C56)+0.11*C52</f>
        <v>0</v>
      </c>
      <c r="D41" s="138">
        <f t="shared" ref="D41:T41" si="14">0.24*(D30+D31+D33+D35+D36+D37+D38+D53+D56)+0.11*D52</f>
        <v>0</v>
      </c>
      <c r="E41" s="138">
        <f t="shared" si="14"/>
        <v>0</v>
      </c>
      <c r="F41" s="138">
        <f t="shared" si="14"/>
        <v>0</v>
      </c>
      <c r="G41" s="138">
        <f t="shared" si="14"/>
        <v>0</v>
      </c>
      <c r="H41" s="138">
        <f t="shared" si="14"/>
        <v>0</v>
      </c>
      <c r="I41" s="138">
        <f t="shared" si="14"/>
        <v>0</v>
      </c>
      <c r="J41" s="138">
        <f t="shared" si="14"/>
        <v>0</v>
      </c>
      <c r="K41" s="138">
        <f t="shared" si="14"/>
        <v>0</v>
      </c>
      <c r="L41" s="138">
        <f t="shared" si="14"/>
        <v>0</v>
      </c>
      <c r="M41" s="138">
        <f t="shared" si="14"/>
        <v>0</v>
      </c>
      <c r="N41" s="138">
        <f t="shared" si="14"/>
        <v>0</v>
      </c>
      <c r="O41" s="138">
        <f t="shared" si="14"/>
        <v>0</v>
      </c>
      <c r="P41" s="138">
        <f t="shared" si="14"/>
        <v>0</v>
      </c>
      <c r="Q41" s="138">
        <f t="shared" si="14"/>
        <v>0</v>
      </c>
      <c r="R41" s="138">
        <f t="shared" si="14"/>
        <v>0</v>
      </c>
      <c r="S41" s="138">
        <f t="shared" si="14"/>
        <v>0</v>
      </c>
      <c r="T41" s="138">
        <f t="shared" si="14"/>
        <v>0</v>
      </c>
      <c r="U41" s="138"/>
    </row>
    <row r="42" spans="1:21">
      <c r="A42" s="174" t="s">
        <v>166</v>
      </c>
      <c r="B42" s="135">
        <f t="shared" si="10"/>
        <v>0</v>
      </c>
      <c r="C42" s="145">
        <f>C91</f>
        <v>0</v>
      </c>
      <c r="D42" s="145">
        <f t="shared" ref="D42:T42" si="15">D91</f>
        <v>0</v>
      </c>
      <c r="E42" s="145">
        <f t="shared" si="15"/>
        <v>0</v>
      </c>
      <c r="F42" s="145">
        <f t="shared" si="15"/>
        <v>0</v>
      </c>
      <c r="G42" s="145">
        <f t="shared" si="15"/>
        <v>0</v>
      </c>
      <c r="H42" s="145">
        <f t="shared" si="15"/>
        <v>0</v>
      </c>
      <c r="I42" s="145">
        <f t="shared" si="15"/>
        <v>0</v>
      </c>
      <c r="J42" s="145">
        <f t="shared" si="15"/>
        <v>0</v>
      </c>
      <c r="K42" s="145">
        <f t="shared" si="15"/>
        <v>0</v>
      </c>
      <c r="L42" s="145">
        <f t="shared" si="15"/>
        <v>0</v>
      </c>
      <c r="M42" s="145">
        <f t="shared" si="15"/>
        <v>0</v>
      </c>
      <c r="N42" s="145">
        <f t="shared" si="15"/>
        <v>0</v>
      </c>
      <c r="O42" s="145">
        <f t="shared" si="15"/>
        <v>0</v>
      </c>
      <c r="P42" s="145">
        <f t="shared" si="15"/>
        <v>0</v>
      </c>
      <c r="Q42" s="145">
        <f t="shared" si="15"/>
        <v>0</v>
      </c>
      <c r="R42" s="145">
        <f t="shared" si="15"/>
        <v>0</v>
      </c>
      <c r="S42" s="145">
        <f t="shared" si="15"/>
        <v>0</v>
      </c>
      <c r="T42" s="145">
        <f t="shared" si="15"/>
        <v>0</v>
      </c>
      <c r="U42" s="145"/>
    </row>
    <row r="43" spans="1:21">
      <c r="A43" s="164" t="s">
        <v>535</v>
      </c>
      <c r="B43" s="18">
        <f t="shared" si="10"/>
        <v>0</v>
      </c>
      <c r="C43" s="9"/>
      <c r="D43" s="9"/>
      <c r="E43" s="9"/>
      <c r="F43" s="9"/>
      <c r="G43" s="9"/>
      <c r="H43" s="9"/>
      <c r="I43" s="9"/>
      <c r="J43" s="9"/>
      <c r="K43" s="9"/>
      <c r="L43" s="9"/>
      <c r="M43" s="9"/>
      <c r="N43" s="9"/>
      <c r="O43" s="9"/>
      <c r="P43" s="9"/>
      <c r="Q43" s="9"/>
      <c r="R43" s="9"/>
      <c r="S43" s="9"/>
      <c r="T43" s="9"/>
      <c r="U43" s="10"/>
    </row>
    <row r="44" spans="1:21">
      <c r="A44" s="169" t="s">
        <v>8</v>
      </c>
      <c r="B44" s="12">
        <f t="shared" si="10"/>
        <v>0</v>
      </c>
      <c r="C44" s="12">
        <f t="shared" ref="C44:T44" si="16">SUM(C30:C43)</f>
        <v>0</v>
      </c>
      <c r="D44" s="12">
        <f t="shared" si="16"/>
        <v>0</v>
      </c>
      <c r="E44" s="12">
        <f t="shared" si="16"/>
        <v>0</v>
      </c>
      <c r="F44" s="12">
        <f t="shared" si="16"/>
        <v>0</v>
      </c>
      <c r="G44" s="12">
        <f t="shared" si="16"/>
        <v>0</v>
      </c>
      <c r="H44" s="12">
        <f t="shared" si="16"/>
        <v>0</v>
      </c>
      <c r="I44" s="12">
        <f t="shared" si="16"/>
        <v>0</v>
      </c>
      <c r="J44" s="12">
        <f t="shared" si="16"/>
        <v>0</v>
      </c>
      <c r="K44" s="12">
        <f t="shared" si="16"/>
        <v>0</v>
      </c>
      <c r="L44" s="12">
        <f t="shared" si="16"/>
        <v>0</v>
      </c>
      <c r="M44" s="12">
        <f t="shared" si="16"/>
        <v>0</v>
      </c>
      <c r="N44" s="12">
        <f t="shared" si="16"/>
        <v>0</v>
      </c>
      <c r="O44" s="12">
        <f t="shared" si="16"/>
        <v>0</v>
      </c>
      <c r="P44" s="12">
        <f t="shared" si="16"/>
        <v>0</v>
      </c>
      <c r="Q44" s="12">
        <f t="shared" si="16"/>
        <v>0</v>
      </c>
      <c r="R44" s="12">
        <f t="shared" si="16"/>
        <v>0</v>
      </c>
      <c r="S44" s="12">
        <f t="shared" si="16"/>
        <v>0</v>
      </c>
      <c r="T44" s="12">
        <f t="shared" si="16"/>
        <v>0</v>
      </c>
      <c r="U44" s="12"/>
    </row>
    <row r="45" spans="1:21" s="4" customFormat="1">
      <c r="A45" s="140" t="s">
        <v>7</v>
      </c>
      <c r="B45" s="141">
        <f t="shared" si="10"/>
        <v>0</v>
      </c>
      <c r="C45" s="32">
        <f t="shared" ref="C45:U45" si="17">C17-C44</f>
        <v>0</v>
      </c>
      <c r="D45" s="32">
        <f t="shared" si="17"/>
        <v>0</v>
      </c>
      <c r="E45" s="32">
        <f t="shared" si="17"/>
        <v>0</v>
      </c>
      <c r="F45" s="32">
        <f t="shared" si="17"/>
        <v>0</v>
      </c>
      <c r="G45" s="32">
        <f t="shared" si="17"/>
        <v>0</v>
      </c>
      <c r="H45" s="32">
        <f t="shared" si="17"/>
        <v>0</v>
      </c>
      <c r="I45" s="32">
        <f t="shared" si="17"/>
        <v>0</v>
      </c>
      <c r="J45" s="32">
        <f t="shared" si="17"/>
        <v>0</v>
      </c>
      <c r="K45" s="32">
        <f t="shared" si="17"/>
        <v>0</v>
      </c>
      <c r="L45" s="32">
        <f t="shared" si="17"/>
        <v>0</v>
      </c>
      <c r="M45" s="32">
        <f t="shared" si="17"/>
        <v>0</v>
      </c>
      <c r="N45" s="32">
        <f t="shared" si="17"/>
        <v>0</v>
      </c>
      <c r="O45" s="32">
        <f t="shared" si="17"/>
        <v>0</v>
      </c>
      <c r="P45" s="32">
        <f t="shared" si="17"/>
        <v>0</v>
      </c>
      <c r="Q45" s="32">
        <f t="shared" si="17"/>
        <v>0</v>
      </c>
      <c r="R45" s="32">
        <f t="shared" si="17"/>
        <v>0</v>
      </c>
      <c r="S45" s="32">
        <f t="shared" si="17"/>
        <v>0</v>
      </c>
      <c r="T45" s="32">
        <f t="shared" si="17"/>
        <v>0</v>
      </c>
      <c r="U45" s="32">
        <f t="shared" si="17"/>
        <v>0</v>
      </c>
    </row>
    <row r="46" spans="1:21" s="4" customFormat="1">
      <c r="A46" s="11"/>
      <c r="B46" s="12"/>
      <c r="C46" s="19"/>
      <c r="D46" s="19"/>
      <c r="E46" s="19"/>
      <c r="F46" s="19"/>
      <c r="G46" s="19"/>
      <c r="H46" s="19"/>
      <c r="I46" s="19"/>
      <c r="J46" s="19"/>
      <c r="K46" s="19"/>
      <c r="L46" s="19"/>
      <c r="M46" s="19"/>
      <c r="N46" s="19"/>
      <c r="O46" s="19"/>
      <c r="P46" s="19"/>
      <c r="Q46" s="19"/>
      <c r="R46" s="19"/>
      <c r="S46" s="19"/>
      <c r="T46" s="19"/>
      <c r="U46" s="20"/>
    </row>
    <row r="47" spans="1:21">
      <c r="A47" s="24" t="s">
        <v>132</v>
      </c>
      <c r="B47" s="32"/>
      <c r="C47" s="9"/>
      <c r="D47" s="9"/>
      <c r="E47" s="9"/>
      <c r="F47" s="9"/>
      <c r="G47" s="9"/>
      <c r="H47" s="9"/>
      <c r="I47" s="9"/>
      <c r="J47" s="9"/>
      <c r="K47" s="9"/>
      <c r="L47" s="9"/>
      <c r="M47" s="9"/>
      <c r="N47" s="9"/>
      <c r="O47" s="9"/>
      <c r="P47" s="9"/>
      <c r="Q47" s="9"/>
      <c r="R47" s="9"/>
      <c r="S47" s="9"/>
      <c r="T47" s="9"/>
      <c r="U47" s="10"/>
    </row>
    <row r="48" spans="1:21" s="4" customFormat="1">
      <c r="A48" s="11"/>
      <c r="B48" s="12"/>
      <c r="C48" s="19"/>
      <c r="D48" s="19"/>
      <c r="E48" s="19"/>
      <c r="F48" s="19"/>
      <c r="G48" s="19"/>
      <c r="H48" s="19"/>
      <c r="I48" s="19"/>
      <c r="J48" s="19"/>
      <c r="K48" s="19"/>
      <c r="L48" s="19"/>
      <c r="M48" s="19"/>
      <c r="N48" s="19"/>
      <c r="O48" s="19"/>
      <c r="P48" s="19"/>
      <c r="Q48" s="19"/>
      <c r="R48" s="19"/>
      <c r="S48" s="19"/>
      <c r="T48" s="19"/>
      <c r="U48" s="20"/>
    </row>
    <row r="49" spans="1:21">
      <c r="A49" s="24" t="s">
        <v>142</v>
      </c>
      <c r="B49" s="32"/>
      <c r="C49" s="9"/>
      <c r="D49" s="9"/>
      <c r="E49" s="9"/>
      <c r="F49" s="9"/>
      <c r="G49" s="9"/>
      <c r="H49" s="9"/>
      <c r="I49" s="9"/>
      <c r="J49" s="9"/>
      <c r="K49" s="9"/>
      <c r="L49" s="9"/>
      <c r="M49" s="9"/>
      <c r="N49" s="9"/>
      <c r="O49" s="9"/>
      <c r="P49" s="9"/>
      <c r="Q49" s="9"/>
      <c r="R49" s="9"/>
      <c r="S49" s="9"/>
      <c r="T49" s="9"/>
      <c r="U49" s="10"/>
    </row>
    <row r="50" spans="1:21">
      <c r="A50" s="114" t="s">
        <v>144</v>
      </c>
      <c r="B50" s="34">
        <f>SUM(C50:V50)</f>
        <v>0</v>
      </c>
      <c r="C50" s="35"/>
      <c r="D50" s="35"/>
      <c r="E50" s="35"/>
      <c r="F50" s="35"/>
      <c r="G50" s="35"/>
      <c r="H50" s="35"/>
      <c r="I50" s="35"/>
      <c r="J50" s="35"/>
      <c r="K50" s="35"/>
      <c r="L50" s="35"/>
      <c r="M50" s="35"/>
      <c r="N50" s="35"/>
      <c r="O50" s="35"/>
      <c r="P50" s="35"/>
      <c r="Q50" s="35"/>
      <c r="R50" s="35"/>
      <c r="S50" s="35"/>
      <c r="T50" s="35"/>
      <c r="U50" s="36"/>
    </row>
    <row r="51" spans="1:21">
      <c r="A51" s="160" t="s">
        <v>775</v>
      </c>
      <c r="B51" s="9">
        <f>SUM(C51:V51)</f>
        <v>0</v>
      </c>
      <c r="C51" s="9"/>
      <c r="D51" s="9"/>
      <c r="E51" s="9"/>
      <c r="F51" s="9"/>
      <c r="G51" s="9"/>
      <c r="H51" s="9"/>
      <c r="I51" s="9"/>
      <c r="J51" s="9"/>
      <c r="K51" s="9"/>
      <c r="L51" s="9"/>
      <c r="M51" s="9"/>
      <c r="N51" s="9"/>
      <c r="O51" s="9"/>
      <c r="P51" s="9"/>
      <c r="Q51" s="9"/>
      <c r="R51" s="9"/>
      <c r="S51" s="9"/>
      <c r="T51" s="9"/>
      <c r="U51" s="10"/>
    </row>
    <row r="52" spans="1:21">
      <c r="A52" s="114" t="s">
        <v>171</v>
      </c>
      <c r="B52" s="34">
        <f>SUM(C52:V52)</f>
        <v>0</v>
      </c>
      <c r="C52" s="35"/>
      <c r="D52" s="35"/>
      <c r="E52" s="35"/>
      <c r="F52" s="35"/>
      <c r="G52" s="35"/>
      <c r="H52" s="35"/>
      <c r="I52" s="35"/>
      <c r="J52" s="35"/>
      <c r="K52" s="35"/>
      <c r="L52" s="35"/>
      <c r="M52" s="35"/>
      <c r="N52" s="35"/>
      <c r="O52" s="35"/>
      <c r="P52" s="35"/>
      <c r="Q52" s="35"/>
      <c r="R52" s="35"/>
      <c r="S52" s="35"/>
      <c r="T52" s="35"/>
      <c r="U52" s="36"/>
    </row>
    <row r="53" spans="1:21">
      <c r="A53" s="160" t="s">
        <v>520</v>
      </c>
      <c r="B53" s="9">
        <f>SUM(C53:V53)</f>
        <v>0</v>
      </c>
      <c r="C53" s="9"/>
      <c r="D53" s="9"/>
      <c r="E53" s="9"/>
      <c r="F53" s="9"/>
      <c r="G53" s="9"/>
      <c r="H53" s="9"/>
      <c r="I53" s="9"/>
      <c r="J53" s="9"/>
      <c r="K53" s="9"/>
      <c r="L53" s="9"/>
      <c r="M53" s="9"/>
      <c r="N53" s="9"/>
      <c r="O53" s="9"/>
      <c r="P53" s="9"/>
      <c r="Q53" s="9"/>
      <c r="R53" s="9"/>
      <c r="S53" s="9"/>
      <c r="T53" s="9"/>
      <c r="U53" s="10"/>
    </row>
    <row r="54" spans="1:21" s="4" customFormat="1">
      <c r="A54" s="168" t="s">
        <v>143</v>
      </c>
      <c r="B54" s="132">
        <f>SUM(C54:V54)</f>
        <v>0</v>
      </c>
      <c r="C54" s="134">
        <f>SUM(C50:C53)</f>
        <v>0</v>
      </c>
      <c r="D54" s="134">
        <f t="shared" ref="D54:U54" si="18">SUM(D50:D53)</f>
        <v>0</v>
      </c>
      <c r="E54" s="134">
        <f t="shared" si="18"/>
        <v>0</v>
      </c>
      <c r="F54" s="134">
        <f t="shared" si="18"/>
        <v>0</v>
      </c>
      <c r="G54" s="134">
        <f t="shared" si="18"/>
        <v>0</v>
      </c>
      <c r="H54" s="134">
        <f t="shared" si="18"/>
        <v>0</v>
      </c>
      <c r="I54" s="134">
        <f t="shared" si="18"/>
        <v>0</v>
      </c>
      <c r="J54" s="134">
        <f t="shared" si="18"/>
        <v>0</v>
      </c>
      <c r="K54" s="134">
        <f t="shared" si="18"/>
        <v>0</v>
      </c>
      <c r="L54" s="134">
        <f t="shared" si="18"/>
        <v>0</v>
      </c>
      <c r="M54" s="134">
        <f t="shared" si="18"/>
        <v>0</v>
      </c>
      <c r="N54" s="134">
        <f t="shared" si="18"/>
        <v>0</v>
      </c>
      <c r="O54" s="134">
        <f t="shared" si="18"/>
        <v>0</v>
      </c>
      <c r="P54" s="134">
        <f t="shared" si="18"/>
        <v>0</v>
      </c>
      <c r="Q54" s="134">
        <f t="shared" si="18"/>
        <v>0</v>
      </c>
      <c r="R54" s="134">
        <f t="shared" si="18"/>
        <v>0</v>
      </c>
      <c r="S54" s="134">
        <f t="shared" si="18"/>
        <v>0</v>
      </c>
      <c r="T54" s="134">
        <f t="shared" si="18"/>
        <v>0</v>
      </c>
      <c r="U54" s="134">
        <f t="shared" si="18"/>
        <v>0</v>
      </c>
    </row>
    <row r="55" spans="1:21">
      <c r="A55" s="17"/>
      <c r="B55" s="9"/>
      <c r="C55" s="9"/>
      <c r="D55" s="9"/>
      <c r="E55" s="9"/>
      <c r="F55" s="9"/>
      <c r="G55" s="9"/>
      <c r="H55" s="9"/>
      <c r="I55" s="9"/>
      <c r="J55" s="9"/>
      <c r="K55" s="9"/>
      <c r="L55" s="9"/>
      <c r="M55" s="9"/>
      <c r="N55" s="9"/>
      <c r="O55" s="9"/>
      <c r="P55" s="9"/>
      <c r="Q55" s="9"/>
      <c r="R55" s="9"/>
      <c r="S55" s="9"/>
      <c r="T55" s="9"/>
      <c r="U55" s="10"/>
    </row>
    <row r="56" spans="1:21">
      <c r="A56" s="117" t="s">
        <v>35</v>
      </c>
      <c r="B56" s="34">
        <f>SUM(C56:V56)</f>
        <v>0</v>
      </c>
      <c r="C56" s="35"/>
      <c r="D56" s="35"/>
      <c r="E56" s="35"/>
      <c r="F56" s="35"/>
      <c r="G56" s="35"/>
      <c r="H56" s="35"/>
      <c r="I56" s="35"/>
      <c r="J56" s="35"/>
      <c r="K56" s="35"/>
      <c r="L56" s="35"/>
      <c r="M56" s="35"/>
      <c r="N56" s="35"/>
      <c r="O56" s="35"/>
      <c r="P56" s="35"/>
      <c r="Q56" s="35"/>
      <c r="R56" s="35"/>
      <c r="S56" s="35"/>
      <c r="T56" s="35"/>
      <c r="U56" s="36"/>
    </row>
    <row r="57" spans="1:21">
      <c r="A57" s="140" t="s">
        <v>3</v>
      </c>
      <c r="B57" s="141">
        <f>SUM(C57:V57)</f>
        <v>0</v>
      </c>
      <c r="C57" s="141">
        <f>C54+C56</f>
        <v>0</v>
      </c>
      <c r="D57" s="141">
        <f t="shared" ref="D57:U57" si="19">D54+D56</f>
        <v>0</v>
      </c>
      <c r="E57" s="141">
        <f t="shared" si="19"/>
        <v>0</v>
      </c>
      <c r="F57" s="141">
        <f t="shared" si="19"/>
        <v>0</v>
      </c>
      <c r="G57" s="141">
        <f t="shared" si="19"/>
        <v>0</v>
      </c>
      <c r="H57" s="141">
        <f t="shared" si="19"/>
        <v>0</v>
      </c>
      <c r="I57" s="141">
        <f t="shared" si="19"/>
        <v>0</v>
      </c>
      <c r="J57" s="141">
        <f t="shared" si="19"/>
        <v>0</v>
      </c>
      <c r="K57" s="141">
        <f t="shared" si="19"/>
        <v>0</v>
      </c>
      <c r="L57" s="141">
        <f t="shared" si="19"/>
        <v>0</v>
      </c>
      <c r="M57" s="141">
        <f t="shared" si="19"/>
        <v>0</v>
      </c>
      <c r="N57" s="141">
        <f t="shared" si="19"/>
        <v>0</v>
      </c>
      <c r="O57" s="141">
        <f t="shared" si="19"/>
        <v>0</v>
      </c>
      <c r="P57" s="141">
        <f t="shared" si="19"/>
        <v>0</v>
      </c>
      <c r="Q57" s="141">
        <f t="shared" si="19"/>
        <v>0</v>
      </c>
      <c r="R57" s="141">
        <f t="shared" si="19"/>
        <v>0</v>
      </c>
      <c r="S57" s="141">
        <f t="shared" si="19"/>
        <v>0</v>
      </c>
      <c r="T57" s="141">
        <f t="shared" si="19"/>
        <v>0</v>
      </c>
      <c r="U57" s="141">
        <f t="shared" si="19"/>
        <v>0</v>
      </c>
    </row>
    <row r="58" spans="1:21">
      <c r="A58" s="27"/>
      <c r="B58" s="28"/>
      <c r="C58" s="13"/>
      <c r="D58" s="13"/>
      <c r="E58" s="13"/>
      <c r="F58" s="13"/>
      <c r="G58" s="13"/>
      <c r="H58" s="13"/>
      <c r="I58" s="13"/>
      <c r="J58" s="13"/>
      <c r="K58" s="13"/>
      <c r="L58" s="13"/>
      <c r="M58" s="13"/>
      <c r="N58" s="13"/>
      <c r="O58" s="13"/>
      <c r="P58" s="13"/>
      <c r="Q58" s="13"/>
      <c r="R58" s="13"/>
      <c r="S58" s="13"/>
      <c r="T58" s="13"/>
      <c r="U58" s="14"/>
    </row>
    <row r="59" spans="1:21">
      <c r="A59" s="26" t="s">
        <v>10</v>
      </c>
      <c r="B59" s="9"/>
      <c r="C59" s="9"/>
      <c r="D59" s="9"/>
      <c r="E59" s="9"/>
      <c r="F59" s="9"/>
      <c r="G59" s="9"/>
      <c r="H59" s="9"/>
      <c r="I59" s="9"/>
      <c r="J59" s="9"/>
      <c r="K59" s="9"/>
      <c r="L59" s="9"/>
      <c r="M59" s="9"/>
      <c r="N59" s="9"/>
      <c r="O59" s="9"/>
      <c r="P59" s="9"/>
      <c r="Q59" s="9"/>
      <c r="R59" s="9"/>
      <c r="S59" s="9"/>
      <c r="T59" s="9"/>
      <c r="U59" s="10"/>
    </row>
    <row r="60" spans="1:21">
      <c r="A60" s="161" t="s">
        <v>4</v>
      </c>
      <c r="B60" s="13">
        <f t="shared" ref="B60:B66" si="20">SUM(C60:V60)</f>
        <v>0</v>
      </c>
      <c r="C60" s="13"/>
      <c r="D60" s="13"/>
      <c r="E60" s="13"/>
      <c r="F60" s="13"/>
      <c r="G60" s="13"/>
      <c r="H60" s="13"/>
      <c r="I60" s="13"/>
      <c r="J60" s="13"/>
      <c r="K60" s="13"/>
      <c r="L60" s="13"/>
      <c r="M60" s="13"/>
      <c r="N60" s="13"/>
      <c r="O60" s="13"/>
      <c r="P60" s="13"/>
      <c r="Q60" s="13"/>
      <c r="R60" s="13"/>
      <c r="S60" s="13"/>
      <c r="T60" s="13"/>
      <c r="U60" s="14"/>
    </row>
    <row r="61" spans="1:21">
      <c r="A61" s="160" t="s">
        <v>161</v>
      </c>
      <c r="B61" s="9">
        <f t="shared" si="20"/>
        <v>0</v>
      </c>
      <c r="C61" s="9"/>
      <c r="D61" s="9"/>
      <c r="E61" s="9"/>
      <c r="F61" s="9"/>
      <c r="G61" s="9"/>
      <c r="H61" s="9"/>
      <c r="I61" s="9"/>
      <c r="J61" s="9"/>
      <c r="K61" s="9"/>
      <c r="L61" s="9"/>
      <c r="M61" s="9"/>
      <c r="N61" s="9"/>
      <c r="O61" s="9"/>
      <c r="P61" s="9"/>
      <c r="Q61" s="9"/>
      <c r="R61" s="9"/>
      <c r="S61" s="9"/>
      <c r="T61" s="9"/>
      <c r="U61" s="10"/>
    </row>
    <row r="62" spans="1:21">
      <c r="A62" s="170" t="s">
        <v>5</v>
      </c>
      <c r="B62" s="13">
        <f t="shared" si="20"/>
        <v>0</v>
      </c>
      <c r="C62" s="13"/>
      <c r="D62" s="13"/>
      <c r="E62" s="13"/>
      <c r="F62" s="13"/>
      <c r="G62" s="13"/>
      <c r="H62" s="13"/>
      <c r="I62" s="13"/>
      <c r="J62" s="13"/>
      <c r="K62" s="13"/>
      <c r="L62" s="13"/>
      <c r="M62" s="13"/>
      <c r="N62" s="13"/>
      <c r="O62" s="13"/>
      <c r="P62" s="13"/>
      <c r="Q62" s="13"/>
      <c r="R62" s="13"/>
      <c r="S62" s="13"/>
      <c r="T62" s="13"/>
      <c r="U62" s="14"/>
    </row>
    <row r="63" spans="1:21">
      <c r="A63" s="171" t="s">
        <v>164</v>
      </c>
      <c r="B63" s="9">
        <f t="shared" si="20"/>
        <v>0</v>
      </c>
      <c r="C63" s="9"/>
      <c r="D63" s="9"/>
      <c r="E63" s="9"/>
      <c r="F63" s="9"/>
      <c r="G63" s="9"/>
      <c r="H63" s="9"/>
      <c r="I63" s="9"/>
      <c r="J63" s="9"/>
      <c r="K63" s="9"/>
      <c r="L63" s="9"/>
      <c r="M63" s="9"/>
      <c r="N63" s="9"/>
      <c r="O63" s="9"/>
      <c r="P63" s="9"/>
      <c r="Q63" s="9"/>
      <c r="R63" s="9"/>
      <c r="S63" s="9"/>
      <c r="T63" s="9"/>
      <c r="U63" s="10"/>
    </row>
    <row r="64" spans="1:21">
      <c r="A64" s="170" t="s">
        <v>165</v>
      </c>
      <c r="B64" s="13">
        <f t="shared" si="20"/>
        <v>0</v>
      </c>
      <c r="C64" s="13"/>
      <c r="D64" s="13"/>
      <c r="E64" s="13"/>
      <c r="F64" s="13"/>
      <c r="G64" s="13"/>
      <c r="H64" s="13"/>
      <c r="I64" s="13"/>
      <c r="J64" s="13"/>
      <c r="K64" s="13"/>
      <c r="L64" s="13"/>
      <c r="M64" s="13"/>
      <c r="N64" s="13"/>
      <c r="O64" s="13"/>
      <c r="P64" s="13"/>
      <c r="Q64" s="13"/>
      <c r="R64" s="13"/>
      <c r="S64" s="13"/>
      <c r="T64" s="13"/>
      <c r="U64" s="14"/>
    </row>
    <row r="65" spans="1:21">
      <c r="A65" s="171" t="s">
        <v>766</v>
      </c>
      <c r="B65" s="9">
        <f t="shared" si="20"/>
        <v>0</v>
      </c>
      <c r="C65" s="9"/>
      <c r="D65" s="9"/>
      <c r="E65" s="9"/>
      <c r="F65" s="9"/>
      <c r="G65" s="9"/>
      <c r="H65" s="9"/>
      <c r="I65" s="9"/>
      <c r="J65" s="9"/>
      <c r="K65" s="9"/>
      <c r="L65" s="9"/>
      <c r="M65" s="9"/>
      <c r="N65" s="9"/>
      <c r="O65" s="9"/>
      <c r="P65" s="9"/>
      <c r="Q65" s="9"/>
      <c r="R65" s="9"/>
      <c r="S65" s="9"/>
      <c r="T65" s="9"/>
      <c r="U65" s="10"/>
    </row>
    <row r="66" spans="1:21">
      <c r="A66" s="170" t="s">
        <v>767</v>
      </c>
      <c r="B66" s="13">
        <f t="shared" si="20"/>
        <v>0</v>
      </c>
      <c r="C66" s="13"/>
      <c r="D66" s="13"/>
      <c r="E66" s="13"/>
      <c r="F66" s="13"/>
      <c r="G66" s="13"/>
      <c r="H66" s="13"/>
      <c r="I66" s="13"/>
      <c r="J66" s="13"/>
      <c r="K66" s="13"/>
      <c r="L66" s="13"/>
      <c r="M66" s="13"/>
      <c r="N66" s="13"/>
      <c r="O66" s="13"/>
      <c r="P66" s="13"/>
      <c r="Q66" s="13"/>
      <c r="R66" s="13"/>
      <c r="S66" s="13"/>
      <c r="T66" s="13"/>
      <c r="U66" s="14"/>
    </row>
    <row r="67" spans="1:21">
      <c r="A67" s="168" t="s">
        <v>133</v>
      </c>
      <c r="B67" s="132">
        <f>SUM(D67:V67)</f>
        <v>0</v>
      </c>
      <c r="C67" s="158">
        <v>0.5</v>
      </c>
      <c r="D67" s="132"/>
      <c r="E67" s="132"/>
      <c r="F67" s="159">
        <f>$B$54*$C$67*30%</f>
        <v>0</v>
      </c>
      <c r="G67" s="132"/>
      <c r="H67" s="132"/>
      <c r="I67" s="132"/>
      <c r="J67" s="132"/>
      <c r="K67" s="132"/>
      <c r="L67" s="132"/>
      <c r="M67" s="159">
        <f>$B$54*$C$67*50%</f>
        <v>0</v>
      </c>
      <c r="N67" s="132"/>
      <c r="O67" s="132"/>
      <c r="P67" s="132"/>
      <c r="Q67" s="132"/>
      <c r="R67" s="132"/>
      <c r="S67" s="132"/>
      <c r="T67" s="159">
        <f>$B$54*$C$67*20%</f>
        <v>0</v>
      </c>
      <c r="U67" s="133"/>
    </row>
    <row r="68" spans="1:21">
      <c r="A68" s="114" t="s">
        <v>163</v>
      </c>
      <c r="B68" s="35">
        <f>SUM(C68:V68)</f>
        <v>0</v>
      </c>
      <c r="C68" s="35"/>
      <c r="D68" s="35"/>
      <c r="E68" s="35"/>
      <c r="F68" s="35"/>
      <c r="G68" s="35"/>
      <c r="H68" s="35"/>
      <c r="I68" s="35"/>
      <c r="J68" s="35"/>
      <c r="K68" s="35"/>
      <c r="L68" s="35"/>
      <c r="M68" s="35"/>
      <c r="N68" s="35"/>
      <c r="O68" s="35"/>
      <c r="P68" s="35"/>
      <c r="Q68" s="35"/>
      <c r="R68" s="35"/>
      <c r="S68" s="35"/>
      <c r="T68" s="35"/>
      <c r="U68" s="36"/>
    </row>
    <row r="69" spans="1:21">
      <c r="A69" s="172" t="s">
        <v>175</v>
      </c>
      <c r="B69" s="111">
        <f>SUM(C69:V69)</f>
        <v>0</v>
      </c>
      <c r="C69" s="111"/>
      <c r="D69" s="111"/>
      <c r="E69" s="111"/>
      <c r="F69" s="111"/>
      <c r="G69" s="111"/>
      <c r="H69" s="111"/>
      <c r="I69" s="111"/>
      <c r="J69" s="111"/>
      <c r="K69" s="111"/>
      <c r="L69" s="111"/>
      <c r="M69" s="111"/>
      <c r="N69" s="111"/>
      <c r="O69" s="111"/>
      <c r="P69" s="111"/>
      <c r="Q69" s="111"/>
      <c r="R69" s="111"/>
      <c r="S69" s="111"/>
      <c r="T69" s="111"/>
      <c r="U69" s="112"/>
    </row>
    <row r="70" spans="1:21">
      <c r="A70" s="114" t="s">
        <v>176</v>
      </c>
      <c r="B70" s="35">
        <f>SUM(C70:V70)</f>
        <v>0</v>
      </c>
      <c r="C70" s="35"/>
      <c r="D70" s="35"/>
      <c r="E70" s="35"/>
      <c r="F70" s="35"/>
      <c r="G70" s="35"/>
      <c r="H70" s="35"/>
      <c r="I70" s="35"/>
      <c r="J70" s="35"/>
      <c r="K70" s="35"/>
      <c r="L70" s="35"/>
      <c r="M70" s="35"/>
      <c r="N70" s="35"/>
      <c r="O70" s="35"/>
      <c r="P70" s="35"/>
      <c r="Q70" s="35"/>
      <c r="R70" s="35"/>
      <c r="S70" s="35"/>
      <c r="T70" s="35"/>
      <c r="U70" s="36"/>
    </row>
    <row r="71" spans="1:21">
      <c r="A71" s="160" t="s">
        <v>153</v>
      </c>
      <c r="B71" s="9">
        <f>SUM(C71:V71)</f>
        <v>0</v>
      </c>
      <c r="C71" s="9"/>
      <c r="D71" s="9"/>
      <c r="E71" s="9"/>
      <c r="F71" s="9"/>
      <c r="G71" s="9"/>
      <c r="H71" s="9"/>
      <c r="I71" s="9"/>
      <c r="J71" s="9"/>
      <c r="K71" s="9"/>
      <c r="L71" s="9"/>
      <c r="M71" s="9"/>
      <c r="N71" s="9"/>
      <c r="O71" s="9"/>
      <c r="P71" s="9"/>
      <c r="Q71" s="9"/>
      <c r="R71" s="9"/>
      <c r="S71" s="9"/>
      <c r="T71" s="9"/>
      <c r="U71" s="10"/>
    </row>
    <row r="72" spans="1:21" s="102" customFormat="1">
      <c r="A72" s="11" t="s">
        <v>11</v>
      </c>
      <c r="B72" s="12">
        <f>SUM(C72:V72)</f>
        <v>0</v>
      </c>
      <c r="C72" s="12">
        <f>SUM(C60:C71)-C67</f>
        <v>0</v>
      </c>
      <c r="D72" s="12">
        <f t="shared" ref="D72:U72" si="21">SUM(D60:D71)</f>
        <v>0</v>
      </c>
      <c r="E72" s="12">
        <f t="shared" si="21"/>
        <v>0</v>
      </c>
      <c r="F72" s="12">
        <f t="shared" si="21"/>
        <v>0</v>
      </c>
      <c r="G72" s="12">
        <f t="shared" si="21"/>
        <v>0</v>
      </c>
      <c r="H72" s="12">
        <f t="shared" si="21"/>
        <v>0</v>
      </c>
      <c r="I72" s="12">
        <f t="shared" si="21"/>
        <v>0</v>
      </c>
      <c r="J72" s="12">
        <f t="shared" si="21"/>
        <v>0</v>
      </c>
      <c r="K72" s="12">
        <f t="shared" si="21"/>
        <v>0</v>
      </c>
      <c r="L72" s="12">
        <f t="shared" si="21"/>
        <v>0</v>
      </c>
      <c r="M72" s="12">
        <f t="shared" si="21"/>
        <v>0</v>
      </c>
      <c r="N72" s="12">
        <f t="shared" si="21"/>
        <v>0</v>
      </c>
      <c r="O72" s="12">
        <f t="shared" si="21"/>
        <v>0</v>
      </c>
      <c r="P72" s="12">
        <f t="shared" si="21"/>
        <v>0</v>
      </c>
      <c r="Q72" s="12">
        <f t="shared" si="21"/>
        <v>0</v>
      </c>
      <c r="R72" s="12">
        <f t="shared" si="21"/>
        <v>0</v>
      </c>
      <c r="S72" s="12">
        <f t="shared" si="21"/>
        <v>0</v>
      </c>
      <c r="T72" s="12">
        <f t="shared" si="21"/>
        <v>0</v>
      </c>
      <c r="U72" s="12">
        <f t="shared" si="21"/>
        <v>0</v>
      </c>
    </row>
    <row r="73" spans="1:21">
      <c r="A73" s="15"/>
      <c r="B73" s="9"/>
      <c r="C73" s="9"/>
      <c r="D73" s="9"/>
      <c r="E73" s="9"/>
      <c r="F73" s="9"/>
      <c r="G73" s="9"/>
      <c r="H73" s="9"/>
      <c r="I73" s="9"/>
      <c r="J73" s="9"/>
      <c r="K73" s="9"/>
      <c r="L73" s="9"/>
      <c r="M73" s="9"/>
      <c r="N73" s="9"/>
      <c r="O73" s="9"/>
      <c r="P73" s="9"/>
      <c r="Q73" s="9"/>
      <c r="R73" s="9"/>
      <c r="S73" s="9"/>
      <c r="T73" s="9"/>
      <c r="U73" s="10"/>
    </row>
    <row r="74" spans="1:21">
      <c r="A74" s="27" t="s">
        <v>6</v>
      </c>
      <c r="B74" s="28"/>
      <c r="C74" s="13"/>
      <c r="D74" s="13"/>
      <c r="E74" s="13"/>
      <c r="F74" s="13"/>
      <c r="G74" s="13"/>
      <c r="H74" s="13"/>
      <c r="I74" s="13"/>
      <c r="J74" s="13"/>
      <c r="K74" s="13"/>
      <c r="L74" s="13"/>
      <c r="M74" s="13"/>
      <c r="N74" s="13"/>
      <c r="O74" s="13"/>
      <c r="P74" s="13"/>
      <c r="Q74" s="13"/>
      <c r="R74" s="13"/>
      <c r="S74" s="13"/>
      <c r="T74" s="13"/>
      <c r="U74" s="14"/>
    </row>
    <row r="75" spans="1:21">
      <c r="A75" s="17" t="s">
        <v>29</v>
      </c>
      <c r="B75" s="29"/>
      <c r="C75" s="30">
        <v>0</v>
      </c>
      <c r="D75" s="9">
        <f>C79</f>
        <v>0</v>
      </c>
      <c r="E75" s="9">
        <f t="shared" ref="E75:T75" si="22">D79</f>
        <v>0</v>
      </c>
      <c r="F75" s="9">
        <f t="shared" si="22"/>
        <v>0</v>
      </c>
      <c r="G75" s="9">
        <f t="shared" si="22"/>
        <v>0</v>
      </c>
      <c r="H75" s="9">
        <f t="shared" si="22"/>
        <v>0</v>
      </c>
      <c r="I75" s="9">
        <f t="shared" si="22"/>
        <v>0</v>
      </c>
      <c r="J75" s="9">
        <f t="shared" si="22"/>
        <v>0</v>
      </c>
      <c r="K75" s="9">
        <f t="shared" si="22"/>
        <v>0</v>
      </c>
      <c r="L75" s="9">
        <f t="shared" si="22"/>
        <v>0</v>
      </c>
      <c r="M75" s="9">
        <f t="shared" si="22"/>
        <v>0</v>
      </c>
      <c r="N75" s="9">
        <f t="shared" si="22"/>
        <v>0</v>
      </c>
      <c r="O75" s="9">
        <f t="shared" si="22"/>
        <v>0</v>
      </c>
      <c r="P75" s="9">
        <f t="shared" si="22"/>
        <v>0</v>
      </c>
      <c r="Q75" s="9">
        <f>P79</f>
        <v>0</v>
      </c>
      <c r="R75" s="9">
        <f t="shared" si="22"/>
        <v>0</v>
      </c>
      <c r="S75" s="9">
        <f t="shared" si="22"/>
        <v>0</v>
      </c>
      <c r="T75" s="9">
        <f t="shared" si="22"/>
        <v>0</v>
      </c>
      <c r="U75" s="9">
        <f>T79</f>
        <v>0</v>
      </c>
    </row>
    <row r="76" spans="1:21">
      <c r="A76" s="16" t="s">
        <v>7</v>
      </c>
      <c r="B76" s="13"/>
      <c r="C76" s="13">
        <f t="shared" ref="C76:U76" si="23">C45</f>
        <v>0</v>
      </c>
      <c r="D76" s="13">
        <f t="shared" si="23"/>
        <v>0</v>
      </c>
      <c r="E76" s="13">
        <f t="shared" si="23"/>
        <v>0</v>
      </c>
      <c r="F76" s="13">
        <f t="shared" si="23"/>
        <v>0</v>
      </c>
      <c r="G76" s="13">
        <f t="shared" si="23"/>
        <v>0</v>
      </c>
      <c r="H76" s="13">
        <f t="shared" si="23"/>
        <v>0</v>
      </c>
      <c r="I76" s="13">
        <f t="shared" si="23"/>
        <v>0</v>
      </c>
      <c r="J76" s="13">
        <f t="shared" si="23"/>
        <v>0</v>
      </c>
      <c r="K76" s="13">
        <f t="shared" si="23"/>
        <v>0</v>
      </c>
      <c r="L76" s="13">
        <f t="shared" si="23"/>
        <v>0</v>
      </c>
      <c r="M76" s="13">
        <f t="shared" si="23"/>
        <v>0</v>
      </c>
      <c r="N76" s="13">
        <f t="shared" si="23"/>
        <v>0</v>
      </c>
      <c r="O76" s="13">
        <f t="shared" si="23"/>
        <v>0</v>
      </c>
      <c r="P76" s="13">
        <f t="shared" si="23"/>
        <v>0</v>
      </c>
      <c r="Q76" s="13">
        <f t="shared" si="23"/>
        <v>0</v>
      </c>
      <c r="R76" s="13">
        <f t="shared" si="23"/>
        <v>0</v>
      </c>
      <c r="S76" s="13">
        <f t="shared" si="23"/>
        <v>0</v>
      </c>
      <c r="T76" s="13">
        <f t="shared" si="23"/>
        <v>0</v>
      </c>
      <c r="U76" s="14">
        <f t="shared" si="23"/>
        <v>0</v>
      </c>
    </row>
    <row r="77" spans="1:21">
      <c r="A77" s="15" t="s">
        <v>3</v>
      </c>
      <c r="B77" s="9"/>
      <c r="C77" s="9">
        <f t="shared" ref="C77:U77" si="24">-C57</f>
        <v>0</v>
      </c>
      <c r="D77" s="9">
        <f t="shared" si="24"/>
        <v>0</v>
      </c>
      <c r="E77" s="9">
        <f t="shared" si="24"/>
        <v>0</v>
      </c>
      <c r="F77" s="9">
        <f t="shared" si="24"/>
        <v>0</v>
      </c>
      <c r="G77" s="9">
        <f t="shared" si="24"/>
        <v>0</v>
      </c>
      <c r="H77" s="9">
        <f t="shared" si="24"/>
        <v>0</v>
      </c>
      <c r="I77" s="9">
        <f t="shared" si="24"/>
        <v>0</v>
      </c>
      <c r="J77" s="9">
        <f t="shared" si="24"/>
        <v>0</v>
      </c>
      <c r="K77" s="9">
        <f t="shared" si="24"/>
        <v>0</v>
      </c>
      <c r="L77" s="9">
        <f t="shared" si="24"/>
        <v>0</v>
      </c>
      <c r="M77" s="9">
        <f t="shared" si="24"/>
        <v>0</v>
      </c>
      <c r="N77" s="9">
        <f t="shared" si="24"/>
        <v>0</v>
      </c>
      <c r="O77" s="9">
        <f t="shared" si="24"/>
        <v>0</v>
      </c>
      <c r="P77" s="9">
        <f t="shared" si="24"/>
        <v>0</v>
      </c>
      <c r="Q77" s="9">
        <f t="shared" si="24"/>
        <v>0</v>
      </c>
      <c r="R77" s="9">
        <f t="shared" si="24"/>
        <v>0</v>
      </c>
      <c r="S77" s="9">
        <f t="shared" si="24"/>
        <v>0</v>
      </c>
      <c r="T77" s="9">
        <f t="shared" si="24"/>
        <v>0</v>
      </c>
      <c r="U77" s="9">
        <f t="shared" si="24"/>
        <v>0</v>
      </c>
    </row>
    <row r="78" spans="1:21">
      <c r="A78" s="16" t="s">
        <v>11</v>
      </c>
      <c r="B78" s="13"/>
      <c r="C78" s="13">
        <f t="shared" ref="C78:U78" si="25">C72</f>
        <v>0</v>
      </c>
      <c r="D78" s="13">
        <f t="shared" si="25"/>
        <v>0</v>
      </c>
      <c r="E78" s="13">
        <f t="shared" si="25"/>
        <v>0</v>
      </c>
      <c r="F78" s="13">
        <f t="shared" si="25"/>
        <v>0</v>
      </c>
      <c r="G78" s="13">
        <f t="shared" si="25"/>
        <v>0</v>
      </c>
      <c r="H78" s="13">
        <f t="shared" si="25"/>
        <v>0</v>
      </c>
      <c r="I78" s="13">
        <f t="shared" si="25"/>
        <v>0</v>
      </c>
      <c r="J78" s="13">
        <f t="shared" si="25"/>
        <v>0</v>
      </c>
      <c r="K78" s="13">
        <f t="shared" si="25"/>
        <v>0</v>
      </c>
      <c r="L78" s="13">
        <f t="shared" si="25"/>
        <v>0</v>
      </c>
      <c r="M78" s="13">
        <f t="shared" si="25"/>
        <v>0</v>
      </c>
      <c r="N78" s="13">
        <f t="shared" si="25"/>
        <v>0</v>
      </c>
      <c r="O78" s="13">
        <f t="shared" si="25"/>
        <v>0</v>
      </c>
      <c r="P78" s="13">
        <f t="shared" si="25"/>
        <v>0</v>
      </c>
      <c r="Q78" s="13">
        <f t="shared" si="25"/>
        <v>0</v>
      </c>
      <c r="R78" s="13">
        <f t="shared" si="25"/>
        <v>0</v>
      </c>
      <c r="S78" s="13">
        <f t="shared" si="25"/>
        <v>0</v>
      </c>
      <c r="T78" s="13">
        <f t="shared" si="25"/>
        <v>0</v>
      </c>
      <c r="U78" s="14">
        <f t="shared" si="25"/>
        <v>0</v>
      </c>
    </row>
    <row r="79" spans="1:21">
      <c r="A79" s="140" t="s">
        <v>28</v>
      </c>
      <c r="B79" s="141"/>
      <c r="C79" s="25">
        <f>SUM(C75:C78)</f>
        <v>0</v>
      </c>
      <c r="D79" s="25">
        <f>SUM(D75:D78)</f>
        <v>0</v>
      </c>
      <c r="E79" s="25">
        <f>SUM(E75:E78)</f>
        <v>0</v>
      </c>
      <c r="F79" s="25">
        <f t="shared" ref="F79:U79" si="26">SUM(F75:F78)</f>
        <v>0</v>
      </c>
      <c r="G79" s="25">
        <f t="shared" si="26"/>
        <v>0</v>
      </c>
      <c r="H79" s="25">
        <f t="shared" si="26"/>
        <v>0</v>
      </c>
      <c r="I79" s="25">
        <f t="shared" si="26"/>
        <v>0</v>
      </c>
      <c r="J79" s="25">
        <f t="shared" si="26"/>
        <v>0</v>
      </c>
      <c r="K79" s="25">
        <f t="shared" si="26"/>
        <v>0</v>
      </c>
      <c r="L79" s="25">
        <f t="shared" si="26"/>
        <v>0</v>
      </c>
      <c r="M79" s="25">
        <f t="shared" si="26"/>
        <v>0</v>
      </c>
      <c r="N79" s="25">
        <f t="shared" si="26"/>
        <v>0</v>
      </c>
      <c r="O79" s="25">
        <f t="shared" si="26"/>
        <v>0</v>
      </c>
      <c r="P79" s="25">
        <f t="shared" si="26"/>
        <v>0</v>
      </c>
      <c r="Q79" s="25">
        <f t="shared" si="26"/>
        <v>0</v>
      </c>
      <c r="R79" s="25">
        <f t="shared" si="26"/>
        <v>0</v>
      </c>
      <c r="S79" s="25">
        <f t="shared" si="26"/>
        <v>0</v>
      </c>
      <c r="T79" s="25">
        <f t="shared" si="26"/>
        <v>0</v>
      </c>
      <c r="U79" s="25">
        <f t="shared" si="26"/>
        <v>0</v>
      </c>
    </row>
    <row r="80" spans="1:21">
      <c r="A80" s="16"/>
      <c r="B80" s="13"/>
      <c r="C80" s="13"/>
      <c r="D80" s="13"/>
      <c r="E80" s="13"/>
      <c r="F80" s="13"/>
      <c r="G80" s="13"/>
      <c r="H80" s="13"/>
      <c r="I80" s="13"/>
      <c r="J80" s="13"/>
      <c r="K80" s="13"/>
      <c r="L80" s="13"/>
      <c r="M80" s="13"/>
      <c r="N80" s="13"/>
      <c r="O80" s="13"/>
      <c r="P80" s="13"/>
      <c r="Q80" s="13"/>
      <c r="R80" s="13"/>
      <c r="S80" s="13"/>
      <c r="T80" s="13"/>
      <c r="U80" s="14"/>
    </row>
    <row r="81" spans="1:21">
      <c r="A81" s="101" t="s">
        <v>134</v>
      </c>
      <c r="B81" s="32">
        <f>B17-B44-B57+B72</f>
        <v>0</v>
      </c>
    </row>
    <row r="83" spans="1:21">
      <c r="A83" s="286" t="s">
        <v>759</v>
      </c>
      <c r="B83" s="287"/>
      <c r="C83" s="287">
        <v>0</v>
      </c>
      <c r="D83" s="287">
        <f>C83</f>
        <v>0</v>
      </c>
      <c r="E83" s="287">
        <f t="shared" ref="E83:U83" si="27">D83</f>
        <v>0</v>
      </c>
      <c r="F83" s="287">
        <f t="shared" si="27"/>
        <v>0</v>
      </c>
      <c r="G83" s="287">
        <f t="shared" si="27"/>
        <v>0</v>
      </c>
      <c r="H83" s="287">
        <f t="shared" si="27"/>
        <v>0</v>
      </c>
      <c r="I83" s="287">
        <f t="shared" si="27"/>
        <v>0</v>
      </c>
      <c r="J83" s="287">
        <f>I83</f>
        <v>0</v>
      </c>
      <c r="K83" s="287">
        <f t="shared" si="27"/>
        <v>0</v>
      </c>
      <c r="L83" s="287">
        <f t="shared" si="27"/>
        <v>0</v>
      </c>
      <c r="M83" s="287">
        <f t="shared" si="27"/>
        <v>0</v>
      </c>
      <c r="N83" s="287">
        <f t="shared" si="27"/>
        <v>0</v>
      </c>
      <c r="O83" s="287">
        <f t="shared" si="27"/>
        <v>0</v>
      </c>
      <c r="P83" s="287">
        <f t="shared" si="27"/>
        <v>0</v>
      </c>
      <c r="Q83" s="287">
        <f t="shared" si="27"/>
        <v>0</v>
      </c>
      <c r="R83" s="287">
        <f t="shared" si="27"/>
        <v>0</v>
      </c>
      <c r="S83" s="287">
        <f t="shared" si="27"/>
        <v>0</v>
      </c>
      <c r="T83" s="287">
        <f t="shared" si="27"/>
        <v>0</v>
      </c>
      <c r="U83" s="287">
        <f t="shared" si="27"/>
        <v>0</v>
      </c>
    </row>
    <row r="85" spans="1:21">
      <c r="A85" s="288" t="s">
        <v>760</v>
      </c>
      <c r="B85" s="9"/>
      <c r="C85" s="25">
        <f>C79+C83</f>
        <v>0</v>
      </c>
      <c r="D85" s="25">
        <f t="shared" ref="D85:U85" si="28">D79+D83</f>
        <v>0</v>
      </c>
      <c r="E85" s="25">
        <f t="shared" si="28"/>
        <v>0</v>
      </c>
      <c r="F85" s="25">
        <f t="shared" si="28"/>
        <v>0</v>
      </c>
      <c r="G85" s="25">
        <f t="shared" si="28"/>
        <v>0</v>
      </c>
      <c r="H85" s="25">
        <f t="shared" si="28"/>
        <v>0</v>
      </c>
      <c r="I85" s="25">
        <f t="shared" si="28"/>
        <v>0</v>
      </c>
      <c r="J85" s="25">
        <f t="shared" si="28"/>
        <v>0</v>
      </c>
      <c r="K85" s="25">
        <f t="shared" si="28"/>
        <v>0</v>
      </c>
      <c r="L85" s="25">
        <f t="shared" si="28"/>
        <v>0</v>
      </c>
      <c r="M85" s="25">
        <f t="shared" si="28"/>
        <v>0</v>
      </c>
      <c r="N85" s="25">
        <f t="shared" si="28"/>
        <v>0</v>
      </c>
      <c r="O85" s="25">
        <f t="shared" si="28"/>
        <v>0</v>
      </c>
      <c r="P85" s="25">
        <f t="shared" si="28"/>
        <v>0</v>
      </c>
      <c r="Q85" s="25">
        <f t="shared" si="28"/>
        <v>0</v>
      </c>
      <c r="R85" s="25">
        <f t="shared" si="28"/>
        <v>0</v>
      </c>
      <c r="S85" s="25">
        <f t="shared" si="28"/>
        <v>0</v>
      </c>
      <c r="T85" s="25">
        <f t="shared" si="28"/>
        <v>0</v>
      </c>
      <c r="U85" s="25">
        <f t="shared" si="28"/>
        <v>0</v>
      </c>
    </row>
    <row r="87" spans="1:21" ht="15">
      <c r="A87" s="103" t="s">
        <v>186</v>
      </c>
    </row>
    <row r="88" spans="1:21">
      <c r="A88" s="15" t="s">
        <v>159</v>
      </c>
      <c r="B88" s="9">
        <f t="shared" ref="B88:B91" si="29">SUM(C88:T88)</f>
        <v>0</v>
      </c>
      <c r="C88" s="9">
        <f>SUM(C8:C11,C13:C14)*(1-C15)*0.24</f>
        <v>0</v>
      </c>
      <c r="D88" s="9">
        <f t="shared" ref="D88:U88" si="30">SUM(D8:D11,D13:D14)*(1-D15)*0.24</f>
        <v>0</v>
      </c>
      <c r="E88" s="9">
        <f t="shared" si="30"/>
        <v>0</v>
      </c>
      <c r="F88" s="9">
        <f t="shared" si="30"/>
        <v>0</v>
      </c>
      <c r="G88" s="9">
        <f t="shared" si="30"/>
        <v>0</v>
      </c>
      <c r="H88" s="9">
        <f t="shared" si="30"/>
        <v>0</v>
      </c>
      <c r="I88" s="9">
        <f t="shared" si="30"/>
        <v>0</v>
      </c>
      <c r="J88" s="9">
        <f t="shared" si="30"/>
        <v>0</v>
      </c>
      <c r="K88" s="9">
        <f t="shared" si="30"/>
        <v>0</v>
      </c>
      <c r="L88" s="9">
        <f t="shared" si="30"/>
        <v>0</v>
      </c>
      <c r="M88" s="9">
        <f t="shared" si="30"/>
        <v>0</v>
      </c>
      <c r="N88" s="9">
        <f t="shared" si="30"/>
        <v>0</v>
      </c>
      <c r="O88" s="9">
        <f t="shared" si="30"/>
        <v>0</v>
      </c>
      <c r="P88" s="9">
        <f t="shared" si="30"/>
        <v>0</v>
      </c>
      <c r="Q88" s="9">
        <f t="shared" si="30"/>
        <v>0</v>
      </c>
      <c r="R88" s="9">
        <f t="shared" si="30"/>
        <v>0</v>
      </c>
      <c r="S88" s="9">
        <f t="shared" si="30"/>
        <v>0</v>
      </c>
      <c r="T88" s="9">
        <f t="shared" si="30"/>
        <v>0</v>
      </c>
      <c r="U88" s="9">
        <f t="shared" si="30"/>
        <v>0</v>
      </c>
    </row>
    <row r="89" spans="1:21">
      <c r="A89" s="16" t="s">
        <v>146</v>
      </c>
      <c r="B89" s="13">
        <f t="shared" si="29"/>
        <v>0</v>
      </c>
      <c r="C89" s="13">
        <f>0.24*(C30+C31+C33+C35+C36+C37+C38+C53+C56)+0.11*C52</f>
        <v>0</v>
      </c>
      <c r="D89" s="13">
        <f t="shared" ref="D89:U89" si="31">0.24*(D30+D31+D33+D35+D36+D37+D38+D53+D56)+0.11*D52</f>
        <v>0</v>
      </c>
      <c r="E89" s="13">
        <f t="shared" si="31"/>
        <v>0</v>
      </c>
      <c r="F89" s="13">
        <f t="shared" si="31"/>
        <v>0</v>
      </c>
      <c r="G89" s="13">
        <f t="shared" si="31"/>
        <v>0</v>
      </c>
      <c r="H89" s="13">
        <f t="shared" si="31"/>
        <v>0</v>
      </c>
      <c r="I89" s="13">
        <f t="shared" si="31"/>
        <v>0</v>
      </c>
      <c r="J89" s="13">
        <f t="shared" si="31"/>
        <v>0</v>
      </c>
      <c r="K89" s="13">
        <f t="shared" si="31"/>
        <v>0</v>
      </c>
      <c r="L89" s="13">
        <f t="shared" si="31"/>
        <v>0</v>
      </c>
      <c r="M89" s="13">
        <f t="shared" si="31"/>
        <v>0</v>
      </c>
      <c r="N89" s="13">
        <f t="shared" si="31"/>
        <v>0</v>
      </c>
      <c r="O89" s="13">
        <f t="shared" si="31"/>
        <v>0</v>
      </c>
      <c r="P89" s="13">
        <f t="shared" si="31"/>
        <v>0</v>
      </c>
      <c r="Q89" s="13">
        <f t="shared" si="31"/>
        <v>0</v>
      </c>
      <c r="R89" s="13">
        <f t="shared" si="31"/>
        <v>0</v>
      </c>
      <c r="S89" s="13">
        <f t="shared" si="31"/>
        <v>0</v>
      </c>
      <c r="T89" s="13">
        <f t="shared" si="31"/>
        <v>0</v>
      </c>
      <c r="U89" s="13">
        <f t="shared" si="31"/>
        <v>0</v>
      </c>
    </row>
    <row r="90" spans="1:21">
      <c r="A90" s="15" t="s">
        <v>140</v>
      </c>
      <c r="B90" s="9">
        <f t="shared" si="29"/>
        <v>0</v>
      </c>
      <c r="C90" s="9">
        <f>C88-C89</f>
        <v>0</v>
      </c>
      <c r="D90" s="9">
        <f t="shared" ref="D90:U90" si="32">D88-D89</f>
        <v>0</v>
      </c>
      <c r="E90" s="9">
        <f t="shared" si="32"/>
        <v>0</v>
      </c>
      <c r="F90" s="9">
        <f t="shared" si="32"/>
        <v>0</v>
      </c>
      <c r="G90" s="9">
        <f t="shared" si="32"/>
        <v>0</v>
      </c>
      <c r="H90" s="9">
        <f t="shared" si="32"/>
        <v>0</v>
      </c>
      <c r="I90" s="9">
        <f t="shared" si="32"/>
        <v>0</v>
      </c>
      <c r="J90" s="9">
        <f t="shared" si="32"/>
        <v>0</v>
      </c>
      <c r="K90" s="9">
        <f t="shared" si="32"/>
        <v>0</v>
      </c>
      <c r="L90" s="9">
        <f t="shared" si="32"/>
        <v>0</v>
      </c>
      <c r="M90" s="9">
        <f t="shared" si="32"/>
        <v>0</v>
      </c>
      <c r="N90" s="9">
        <f t="shared" si="32"/>
        <v>0</v>
      </c>
      <c r="O90" s="9">
        <f t="shared" si="32"/>
        <v>0</v>
      </c>
      <c r="P90" s="9">
        <f t="shared" si="32"/>
        <v>0</v>
      </c>
      <c r="Q90" s="9">
        <f t="shared" si="32"/>
        <v>0</v>
      </c>
      <c r="R90" s="9">
        <f t="shared" si="32"/>
        <v>0</v>
      </c>
      <c r="S90" s="9">
        <f t="shared" si="32"/>
        <v>0</v>
      </c>
      <c r="T90" s="9">
        <f t="shared" si="32"/>
        <v>0</v>
      </c>
      <c r="U90" s="9">
        <f t="shared" si="32"/>
        <v>0</v>
      </c>
    </row>
    <row r="91" spans="1:21">
      <c r="A91" s="131" t="s">
        <v>162</v>
      </c>
      <c r="B91" s="132">
        <f t="shared" si="29"/>
        <v>0</v>
      </c>
      <c r="C91" s="132"/>
      <c r="D91" s="132"/>
      <c r="E91" s="132">
        <f>C90</f>
        <v>0</v>
      </c>
      <c r="F91" s="132">
        <f t="shared" ref="F91:K91" si="33">IF(D90&gt;0,D90,)+IF(C90&lt;0,C90,)</f>
        <v>0</v>
      </c>
      <c r="G91" s="132">
        <f t="shared" si="33"/>
        <v>0</v>
      </c>
      <c r="H91" s="132">
        <f t="shared" si="33"/>
        <v>0</v>
      </c>
      <c r="I91" s="132">
        <f t="shared" si="33"/>
        <v>0</v>
      </c>
      <c r="J91" s="132">
        <f t="shared" si="33"/>
        <v>0</v>
      </c>
      <c r="K91" s="132">
        <f t="shared" si="33"/>
        <v>0</v>
      </c>
      <c r="L91" s="132">
        <f t="shared" ref="L91:U91" si="34">IF(J90&gt;0,J90,)+IF(I90&lt;0,I90,)</f>
        <v>0</v>
      </c>
      <c r="M91" s="132">
        <f t="shared" si="34"/>
        <v>0</v>
      </c>
      <c r="N91" s="132">
        <f t="shared" si="34"/>
        <v>0</v>
      </c>
      <c r="O91" s="132">
        <f t="shared" si="34"/>
        <v>0</v>
      </c>
      <c r="P91" s="132">
        <f t="shared" si="34"/>
        <v>0</v>
      </c>
      <c r="Q91" s="132">
        <f t="shared" si="34"/>
        <v>0</v>
      </c>
      <c r="R91" s="132">
        <f t="shared" si="34"/>
        <v>0</v>
      </c>
      <c r="S91" s="132">
        <f t="shared" si="34"/>
        <v>0</v>
      </c>
      <c r="T91" s="132">
        <f t="shared" si="34"/>
        <v>0</v>
      </c>
      <c r="U91" s="132">
        <f t="shared" si="34"/>
        <v>0</v>
      </c>
    </row>
    <row r="93" spans="1:21">
      <c r="A93" s="104" t="s">
        <v>141</v>
      </c>
    </row>
    <row r="94" spans="1:21">
      <c r="A94" s="3" t="s">
        <v>160</v>
      </c>
    </row>
  </sheetData>
  <mergeCells count="10">
    <mergeCell ref="A2:B2"/>
    <mergeCell ref="C2:D2"/>
    <mergeCell ref="E2:I2"/>
    <mergeCell ref="J2:N2"/>
    <mergeCell ref="O2:Q2"/>
    <mergeCell ref="A1:B1"/>
    <mergeCell ref="C1:D1"/>
    <mergeCell ref="E1:I1"/>
    <mergeCell ref="J1:N1"/>
    <mergeCell ref="O1:Q1"/>
  </mergeCells>
  <conditionalFormatting sqref="C79:U79">
    <cfRule type="colorScale" priority="15">
      <colorScale>
        <cfvo type="min"/>
        <cfvo type="percentile" val="50"/>
        <cfvo type="max"/>
        <color rgb="FFF8696B"/>
        <color rgb="FFFFEB84"/>
        <color rgb="FF63BE7B"/>
      </colorScale>
    </cfRule>
  </conditionalFormatting>
  <conditionalFormatting sqref="C45:U45">
    <cfRule type="colorScale" priority="11">
      <colorScale>
        <cfvo type="min"/>
        <cfvo type="percentile" val="50"/>
        <cfvo type="max"/>
        <color rgb="FFF8696B"/>
        <color rgb="FFFCFCFF"/>
        <color rgb="FF63BE7B"/>
      </colorScale>
    </cfRule>
  </conditionalFormatting>
  <conditionalFormatting sqref="C57:U57">
    <cfRule type="colorScale" priority="13">
      <colorScale>
        <cfvo type="min"/>
        <cfvo type="max"/>
        <color rgb="FFFCFCFF"/>
        <color rgb="FF63BE7B"/>
      </colorScale>
    </cfRule>
  </conditionalFormatting>
  <conditionalFormatting sqref="C72:U72">
    <cfRule type="colorScale" priority="12">
      <colorScale>
        <cfvo type="min"/>
        <cfvo type="percentile" val="50"/>
        <cfvo type="max"/>
        <color rgb="FFF8696B"/>
        <color rgb="FFFCFCFF"/>
        <color rgb="FF63BE7B"/>
      </colorScale>
    </cfRule>
  </conditionalFormatting>
  <conditionalFormatting sqref="A2:Q2">
    <cfRule type="cellIs" dxfId="2" priority="9" operator="equal">
      <formula>"??"</formula>
    </cfRule>
  </conditionalFormatting>
  <conditionalFormatting sqref="C5">
    <cfRule type="colorScale" priority="3">
      <colorScale>
        <cfvo type="formula" val="NOW()-90"/>
        <cfvo type="max"/>
        <color rgb="FFFFC000"/>
        <color theme="6" tint="-0.249977111117893"/>
      </colorScale>
    </cfRule>
  </conditionalFormatting>
  <conditionalFormatting sqref="C85:U85">
    <cfRule type="colorScale" priority="2">
      <colorScale>
        <cfvo type="min"/>
        <cfvo type="percentile" val="50"/>
        <cfvo type="max"/>
        <color rgb="FFF8696B"/>
        <color rgb="FFFFEB84"/>
        <color rgb="FF63BE7B"/>
      </colorScale>
    </cfRule>
  </conditionalFormatting>
  <conditionalFormatting sqref="C25:U26">
    <cfRule type="colorScale" priority="1">
      <colorScale>
        <cfvo type="min"/>
        <cfvo type="max"/>
        <color rgb="FFFCFCFF"/>
        <color rgb="FF63BE7B"/>
      </colorScale>
    </cfRule>
  </conditionalFormatting>
  <conditionalFormatting sqref="C17:U18">
    <cfRule type="colorScale" priority="16">
      <colorScale>
        <cfvo type="min"/>
        <cfvo type="max"/>
        <color rgb="FFFCFCFF"/>
        <color rgb="FF63BE7B"/>
      </colorScale>
    </cfRule>
  </conditionalFormatting>
  <printOptions gridLines="1" gridLinesSet="0"/>
  <pageMargins left="0.35" right="0.17" top="0.53" bottom="0.51" header="0.5" footer="0.5"/>
  <pageSetup paperSize="9" orientation="landscape" horizontalDpi="4294967292" verticalDpi="0" r:id="rId1"/>
  <headerFooter alignWithMargins="0">
    <oddHeader>&amp;A</oddHeader>
    <oddFooter>Sivu &amp;P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workbookViewId="0">
      <selection sqref="A1:B1"/>
    </sheetView>
  </sheetViews>
  <sheetFormatPr defaultColWidth="9.140625" defaultRowHeight="12.75"/>
  <cols>
    <col min="1" max="1" width="48.5703125" style="1" customWidth="1"/>
    <col min="2" max="2" width="14.85546875" style="1" customWidth="1"/>
    <col min="3" max="11" width="10" style="1" customWidth="1"/>
    <col min="12" max="13" width="11" style="1" customWidth="1"/>
    <col min="14" max="20" width="11" style="3" customWidth="1"/>
    <col min="21" max="21" width="11" style="1" customWidth="1"/>
    <col min="22" max="16384" width="9.140625" style="1"/>
  </cols>
  <sheetData>
    <row r="1" spans="1:21" s="3" customFormat="1" ht="18">
      <c r="A1" s="349" t="s">
        <v>41</v>
      </c>
      <c r="B1" s="350"/>
      <c r="C1" s="349" t="s">
        <v>155</v>
      </c>
      <c r="D1" s="350"/>
      <c r="E1" s="351" t="s">
        <v>43</v>
      </c>
      <c r="F1" s="352"/>
      <c r="G1" s="352"/>
      <c r="H1" s="352"/>
      <c r="I1" s="353"/>
      <c r="J1" s="351" t="s">
        <v>156</v>
      </c>
      <c r="K1" s="352"/>
      <c r="L1" s="352"/>
      <c r="M1" s="352"/>
      <c r="N1" s="353"/>
      <c r="O1" s="351" t="s">
        <v>157</v>
      </c>
      <c r="P1" s="352"/>
      <c r="Q1" s="352"/>
    </row>
    <row r="2" spans="1:21" s="3" customFormat="1" ht="20.25" customHeight="1">
      <c r="A2" s="354"/>
      <c r="B2" s="355"/>
      <c r="C2" s="356"/>
      <c r="D2" s="357"/>
      <c r="E2" s="354"/>
      <c r="F2" s="358"/>
      <c r="G2" s="358"/>
      <c r="H2" s="358"/>
      <c r="I2" s="355"/>
      <c r="J2" s="354"/>
      <c r="K2" s="358"/>
      <c r="L2" s="358"/>
      <c r="M2" s="358"/>
      <c r="N2" s="355"/>
      <c r="O2" s="354"/>
      <c r="P2" s="358"/>
      <c r="Q2" s="355"/>
    </row>
    <row r="3" spans="1:21" s="3" customFormat="1">
      <c r="A3" s="126" t="s">
        <v>185</v>
      </c>
      <c r="B3" s="127"/>
      <c r="C3" s="127"/>
      <c r="D3" s="127"/>
      <c r="E3" s="127"/>
      <c r="F3" s="127"/>
      <c r="G3" s="127"/>
      <c r="H3" s="127"/>
      <c r="I3" s="127"/>
      <c r="J3" s="127"/>
    </row>
    <row r="4" spans="1:21" ht="18">
      <c r="A4" s="5" t="s">
        <v>9</v>
      </c>
      <c r="B4" s="31" t="s">
        <v>8</v>
      </c>
      <c r="C4" s="33" t="s">
        <v>30</v>
      </c>
      <c r="D4" s="6" t="s">
        <v>31</v>
      </c>
      <c r="E4" s="6" t="s">
        <v>32</v>
      </c>
      <c r="F4" s="6" t="s">
        <v>12</v>
      </c>
      <c r="G4" s="6" t="s">
        <v>13</v>
      </c>
      <c r="H4" s="6" t="s">
        <v>14</v>
      </c>
      <c r="I4" s="6" t="s">
        <v>15</v>
      </c>
      <c r="J4" s="6" t="s">
        <v>16</v>
      </c>
      <c r="K4" s="6" t="s">
        <v>17</v>
      </c>
      <c r="L4" s="6" t="s">
        <v>18</v>
      </c>
      <c r="M4" s="6" t="s">
        <v>19</v>
      </c>
      <c r="N4" s="6" t="s">
        <v>20</v>
      </c>
      <c r="O4" s="6" t="s">
        <v>21</v>
      </c>
      <c r="P4" s="6" t="s">
        <v>22</v>
      </c>
      <c r="Q4" s="6" t="s">
        <v>23</v>
      </c>
      <c r="R4" s="6" t="s">
        <v>24</v>
      </c>
      <c r="S4" s="6" t="s">
        <v>25</v>
      </c>
      <c r="T4" s="6" t="s">
        <v>26</v>
      </c>
      <c r="U4" s="7" t="s">
        <v>27</v>
      </c>
    </row>
    <row r="5" spans="1:21" ht="16.5" customHeight="1">
      <c r="A5" s="116" t="s">
        <v>177</v>
      </c>
      <c r="B5" s="8"/>
      <c r="C5" s="100">
        <f ca="1">NOW()-30</f>
        <v>44836.582428472226</v>
      </c>
      <c r="D5" s="38">
        <f ca="1">C5+30</f>
        <v>44866.582428472226</v>
      </c>
      <c r="E5" s="38">
        <f t="shared" ref="E5:T5" ca="1" si="0">D5+30</f>
        <v>44896.582428472226</v>
      </c>
      <c r="F5" s="38">
        <f t="shared" ca="1" si="0"/>
        <v>44926.582428472226</v>
      </c>
      <c r="G5" s="38">
        <f t="shared" ca="1" si="0"/>
        <v>44956.582428472226</v>
      </c>
      <c r="H5" s="38">
        <f t="shared" ca="1" si="0"/>
        <v>44986.582428472226</v>
      </c>
      <c r="I5" s="38">
        <f t="shared" ca="1" si="0"/>
        <v>45016.582428472226</v>
      </c>
      <c r="J5" s="38">
        <f t="shared" ca="1" si="0"/>
        <v>45046.582428472226</v>
      </c>
      <c r="K5" s="38">
        <f t="shared" ca="1" si="0"/>
        <v>45076.582428472226</v>
      </c>
      <c r="L5" s="38">
        <f t="shared" ca="1" si="0"/>
        <v>45106.582428472226</v>
      </c>
      <c r="M5" s="38">
        <f t="shared" ca="1" si="0"/>
        <v>45136.582428472226</v>
      </c>
      <c r="N5" s="38">
        <f t="shared" ca="1" si="0"/>
        <v>45166.582428472226</v>
      </c>
      <c r="O5" s="38">
        <f t="shared" ca="1" si="0"/>
        <v>45196.582428472226</v>
      </c>
      <c r="P5" s="38">
        <f t="shared" ca="1" si="0"/>
        <v>45226.582428472226</v>
      </c>
      <c r="Q5" s="38">
        <f ca="1">P5+30</f>
        <v>45256.582428472226</v>
      </c>
      <c r="R5" s="38">
        <f t="shared" ca="1" si="0"/>
        <v>45286.582428472226</v>
      </c>
      <c r="S5" s="38">
        <f t="shared" ca="1" si="0"/>
        <v>45316.582428472226</v>
      </c>
      <c r="T5" s="38">
        <f t="shared" ca="1" si="0"/>
        <v>45346.582428472226</v>
      </c>
      <c r="U5" s="10"/>
    </row>
    <row r="6" spans="1:21">
      <c r="A6" s="11" t="s">
        <v>158</v>
      </c>
      <c r="B6" s="12"/>
      <c r="C6" s="13"/>
      <c r="D6" s="13"/>
      <c r="E6" s="13"/>
      <c r="F6" s="13"/>
      <c r="G6" s="13"/>
      <c r="H6" s="13"/>
      <c r="I6" s="13"/>
      <c r="J6" s="13"/>
      <c r="K6" s="13"/>
      <c r="L6" s="13"/>
      <c r="M6" s="13"/>
      <c r="N6" s="13"/>
      <c r="O6" s="13"/>
      <c r="P6" s="13"/>
      <c r="Q6" s="13"/>
      <c r="R6" s="13"/>
      <c r="S6" s="13"/>
      <c r="T6" s="13"/>
      <c r="U6" s="14"/>
    </row>
    <row r="7" spans="1:21" s="3" customFormat="1">
      <c r="A7" s="15" t="s">
        <v>172</v>
      </c>
      <c r="B7" s="9">
        <f>SUM(C7:V7)</f>
        <v>5000</v>
      </c>
      <c r="C7" s="9"/>
      <c r="D7" s="9">
        <v>1000</v>
      </c>
      <c r="E7" s="9">
        <v>1000</v>
      </c>
      <c r="F7" s="9">
        <v>1000</v>
      </c>
      <c r="G7" s="9">
        <v>1000</v>
      </c>
      <c r="H7" s="9">
        <v>1000</v>
      </c>
      <c r="I7" s="9"/>
      <c r="J7" s="9"/>
      <c r="K7" s="9"/>
      <c r="L7" s="9"/>
      <c r="M7" s="9"/>
      <c r="N7" s="9"/>
      <c r="O7" s="9"/>
      <c r="P7" s="9"/>
      <c r="Q7" s="9"/>
      <c r="R7" s="9"/>
      <c r="S7" s="9"/>
      <c r="T7" s="9"/>
      <c r="U7" s="10"/>
    </row>
    <row r="8" spans="1:21">
      <c r="A8" s="16" t="s">
        <v>173</v>
      </c>
      <c r="B8" s="35">
        <f>SUM(C8:V8)</f>
        <v>5000</v>
      </c>
      <c r="C8" s="13"/>
      <c r="D8" s="13"/>
      <c r="E8" s="13"/>
      <c r="F8" s="13"/>
      <c r="G8" s="13"/>
      <c r="H8" s="13"/>
      <c r="I8" s="13"/>
      <c r="J8" s="13">
        <v>5000</v>
      </c>
      <c r="K8" s="13"/>
      <c r="L8" s="13"/>
      <c r="M8" s="13"/>
      <c r="N8" s="13"/>
      <c r="O8" s="13"/>
      <c r="P8" s="13"/>
      <c r="Q8" s="13"/>
      <c r="R8" s="13"/>
      <c r="S8" s="13"/>
      <c r="T8" s="13"/>
      <c r="U8" s="14"/>
    </row>
    <row r="9" spans="1:21">
      <c r="A9" s="17" t="s">
        <v>34</v>
      </c>
      <c r="B9" s="9">
        <f>SUM(C9:V9)</f>
        <v>0</v>
      </c>
      <c r="C9" s="9"/>
      <c r="D9" s="9"/>
      <c r="E9" s="9"/>
      <c r="F9" s="9"/>
      <c r="G9" s="9"/>
      <c r="H9" s="9"/>
      <c r="I9" s="9"/>
      <c r="J9" s="9"/>
      <c r="K9" s="9"/>
      <c r="L9" s="9"/>
      <c r="M9" s="9"/>
      <c r="N9" s="9"/>
      <c r="O9" s="9"/>
      <c r="P9" s="9"/>
      <c r="Q9" s="9"/>
      <c r="R9" s="9"/>
      <c r="S9" s="9"/>
      <c r="T9" s="9"/>
      <c r="U9" s="10"/>
    </row>
    <row r="10" spans="1:21" s="108" customFormat="1">
      <c r="A10" s="114" t="s">
        <v>169</v>
      </c>
      <c r="B10" s="115">
        <v>0.24</v>
      </c>
      <c r="C10" s="113">
        <v>0</v>
      </c>
      <c r="D10" s="113">
        <v>0</v>
      </c>
      <c r="E10" s="113">
        <v>0.1</v>
      </c>
      <c r="F10" s="113">
        <v>0.2</v>
      </c>
      <c r="G10" s="113">
        <v>0.2</v>
      </c>
      <c r="H10" s="113">
        <v>0.2</v>
      </c>
      <c r="I10" s="113">
        <v>0.5</v>
      </c>
      <c r="J10" s="113">
        <v>0.5</v>
      </c>
      <c r="K10" s="113">
        <v>0.5</v>
      </c>
      <c r="L10" s="113">
        <v>0.5</v>
      </c>
      <c r="M10" s="113">
        <v>0.5</v>
      </c>
      <c r="N10" s="113">
        <v>0.5</v>
      </c>
      <c r="O10" s="113">
        <v>0.5</v>
      </c>
      <c r="P10" s="113">
        <v>0.5</v>
      </c>
      <c r="Q10" s="113">
        <v>0.5</v>
      </c>
      <c r="R10" s="113">
        <v>0.5</v>
      </c>
      <c r="S10" s="113">
        <v>0.5</v>
      </c>
      <c r="T10" s="113">
        <v>0.5</v>
      </c>
      <c r="U10" s="35"/>
    </row>
    <row r="11" spans="1:21" s="3" customFormat="1">
      <c r="A11" s="137" t="s">
        <v>168</v>
      </c>
      <c r="B11" s="138">
        <f>SUM(C11:V11)</f>
        <v>1632</v>
      </c>
      <c r="C11" s="138">
        <f t="shared" ref="C11:T11" si="1">SUM(C7:C9)*(1-C10)*$B$10</f>
        <v>0</v>
      </c>
      <c r="D11" s="138">
        <f t="shared" si="1"/>
        <v>240</v>
      </c>
      <c r="E11" s="138">
        <f t="shared" si="1"/>
        <v>216</v>
      </c>
      <c r="F11" s="138">
        <f t="shared" si="1"/>
        <v>192</v>
      </c>
      <c r="G11" s="138">
        <f t="shared" si="1"/>
        <v>192</v>
      </c>
      <c r="H11" s="138">
        <f t="shared" si="1"/>
        <v>192</v>
      </c>
      <c r="I11" s="138">
        <f t="shared" si="1"/>
        <v>0</v>
      </c>
      <c r="J11" s="138">
        <f t="shared" si="1"/>
        <v>600</v>
      </c>
      <c r="K11" s="138">
        <f t="shared" si="1"/>
        <v>0</v>
      </c>
      <c r="L11" s="138">
        <f t="shared" si="1"/>
        <v>0</v>
      </c>
      <c r="M11" s="138">
        <f t="shared" si="1"/>
        <v>0</v>
      </c>
      <c r="N11" s="138">
        <f t="shared" si="1"/>
        <v>0</v>
      </c>
      <c r="O11" s="138">
        <f t="shared" si="1"/>
        <v>0</v>
      </c>
      <c r="P11" s="138">
        <f t="shared" si="1"/>
        <v>0</v>
      </c>
      <c r="Q11" s="138">
        <f t="shared" si="1"/>
        <v>0</v>
      </c>
      <c r="R11" s="138">
        <f t="shared" si="1"/>
        <v>0</v>
      </c>
      <c r="S11" s="138">
        <f t="shared" si="1"/>
        <v>0</v>
      </c>
      <c r="T11" s="138">
        <f t="shared" si="1"/>
        <v>0</v>
      </c>
      <c r="U11" s="138"/>
    </row>
    <row r="12" spans="1:21">
      <c r="A12" s="131" t="s">
        <v>8</v>
      </c>
      <c r="B12" s="132">
        <f>SUM(C12:V12)</f>
        <v>11632</v>
      </c>
      <c r="C12" s="132">
        <f t="shared" ref="C12:U12" si="2">SUM(C7:C9)+C11</f>
        <v>0</v>
      </c>
      <c r="D12" s="132">
        <f t="shared" si="2"/>
        <v>1240</v>
      </c>
      <c r="E12" s="132">
        <f t="shared" si="2"/>
        <v>1216</v>
      </c>
      <c r="F12" s="132">
        <f t="shared" si="2"/>
        <v>1192</v>
      </c>
      <c r="G12" s="132">
        <f t="shared" si="2"/>
        <v>1192</v>
      </c>
      <c r="H12" s="132">
        <f t="shared" si="2"/>
        <v>1192</v>
      </c>
      <c r="I12" s="132">
        <f t="shared" si="2"/>
        <v>0</v>
      </c>
      <c r="J12" s="132">
        <f t="shared" si="2"/>
        <v>5600</v>
      </c>
      <c r="K12" s="132">
        <f t="shared" si="2"/>
        <v>0</v>
      </c>
      <c r="L12" s="132">
        <f t="shared" si="2"/>
        <v>0</v>
      </c>
      <c r="M12" s="132">
        <f t="shared" si="2"/>
        <v>0</v>
      </c>
      <c r="N12" s="132">
        <f t="shared" si="2"/>
        <v>0</v>
      </c>
      <c r="O12" s="132">
        <f t="shared" si="2"/>
        <v>0</v>
      </c>
      <c r="P12" s="132">
        <f t="shared" si="2"/>
        <v>0</v>
      </c>
      <c r="Q12" s="132">
        <f t="shared" si="2"/>
        <v>0</v>
      </c>
      <c r="R12" s="132">
        <f t="shared" si="2"/>
        <v>0</v>
      </c>
      <c r="S12" s="132">
        <f t="shared" si="2"/>
        <v>0</v>
      </c>
      <c r="T12" s="132">
        <f t="shared" si="2"/>
        <v>0</v>
      </c>
      <c r="U12" s="132">
        <f t="shared" si="2"/>
        <v>0</v>
      </c>
    </row>
    <row r="13" spans="1:21">
      <c r="A13" s="15"/>
      <c r="B13" s="9"/>
      <c r="C13" s="9"/>
      <c r="D13" s="9"/>
      <c r="E13" s="9"/>
      <c r="F13" s="9"/>
      <c r="G13" s="9"/>
      <c r="H13" s="9"/>
      <c r="I13" s="9"/>
      <c r="J13" s="9"/>
      <c r="K13" s="9"/>
      <c r="L13" s="9"/>
      <c r="M13" s="9"/>
      <c r="N13" s="9"/>
      <c r="O13" s="9"/>
      <c r="P13" s="9"/>
      <c r="Q13" s="9"/>
      <c r="R13" s="9"/>
      <c r="S13" s="9"/>
      <c r="T13" s="9"/>
      <c r="U13" s="10"/>
    </row>
    <row r="14" spans="1:21">
      <c r="A14" s="11" t="s">
        <v>131</v>
      </c>
      <c r="B14" s="12"/>
      <c r="C14" s="13"/>
      <c r="D14" s="13"/>
      <c r="E14" s="13"/>
      <c r="F14" s="13"/>
      <c r="G14" s="13"/>
      <c r="H14" s="13"/>
      <c r="I14" s="13"/>
      <c r="J14" s="13"/>
      <c r="K14" s="13"/>
      <c r="L14" s="13"/>
      <c r="M14" s="13"/>
      <c r="N14" s="13"/>
      <c r="O14" s="13"/>
      <c r="P14" s="13"/>
      <c r="Q14" s="13"/>
      <c r="R14" s="13"/>
      <c r="S14" s="13"/>
      <c r="T14" s="13"/>
      <c r="U14" s="14"/>
    </row>
    <row r="15" spans="1:21" s="3" customFormat="1">
      <c r="A15" s="21" t="s">
        <v>180</v>
      </c>
      <c r="B15" s="9">
        <f>SUM(C15:V15)</f>
        <v>0</v>
      </c>
      <c r="C15" s="9"/>
      <c r="D15" s="9"/>
      <c r="E15" s="9"/>
      <c r="F15" s="9"/>
      <c r="G15" s="9"/>
      <c r="H15" s="9"/>
      <c r="I15" s="9"/>
      <c r="J15" s="9"/>
      <c r="K15" s="9"/>
      <c r="L15" s="9"/>
      <c r="M15" s="9"/>
      <c r="N15" s="9"/>
      <c r="O15" s="9"/>
      <c r="P15" s="9"/>
      <c r="Q15" s="9"/>
      <c r="R15" s="9"/>
      <c r="S15" s="9"/>
      <c r="T15" s="9"/>
      <c r="U15" s="10"/>
    </row>
    <row r="16" spans="1:21" s="3" customFormat="1">
      <c r="A16" s="22" t="s">
        <v>184</v>
      </c>
      <c r="B16" s="19">
        <f>SUM(C16:V16)</f>
        <v>2000</v>
      </c>
      <c r="C16" s="13"/>
      <c r="D16" s="13"/>
      <c r="E16" s="13">
        <v>2000</v>
      </c>
      <c r="F16" s="13"/>
      <c r="G16" s="13"/>
      <c r="H16" s="13"/>
      <c r="I16" s="13"/>
      <c r="J16" s="13"/>
      <c r="K16" s="13"/>
      <c r="L16" s="13"/>
      <c r="M16" s="13"/>
      <c r="N16" s="13"/>
      <c r="O16" s="13"/>
      <c r="P16" s="13"/>
      <c r="Q16" s="13"/>
      <c r="R16" s="13"/>
      <c r="S16" s="13"/>
      <c r="T16" s="13"/>
      <c r="U16" s="14"/>
    </row>
    <row r="17" spans="1:21" s="3" customFormat="1">
      <c r="A17" s="21" t="s">
        <v>179</v>
      </c>
      <c r="B17" s="9">
        <f>SUM(C17:V17)</f>
        <v>0</v>
      </c>
      <c r="C17" s="9"/>
      <c r="D17" s="9"/>
      <c r="E17" s="9"/>
      <c r="F17" s="9"/>
      <c r="G17" s="9"/>
      <c r="H17" s="9"/>
      <c r="I17" s="9"/>
      <c r="J17" s="9"/>
      <c r="K17" s="9"/>
      <c r="L17" s="9"/>
      <c r="M17" s="9"/>
      <c r="N17" s="9"/>
      <c r="O17" s="9"/>
      <c r="P17" s="9"/>
      <c r="Q17" s="9"/>
      <c r="R17" s="9"/>
      <c r="S17" s="9"/>
      <c r="T17" s="9"/>
      <c r="U17" s="10"/>
    </row>
    <row r="18" spans="1:21">
      <c r="A18" s="22" t="s">
        <v>178</v>
      </c>
      <c r="B18" s="19">
        <v>2000</v>
      </c>
      <c r="C18" s="13"/>
      <c r="D18" s="13"/>
      <c r="E18" s="13">
        <v>2000</v>
      </c>
      <c r="F18" s="13"/>
      <c r="G18" s="13"/>
      <c r="H18" s="13"/>
      <c r="I18" s="13"/>
      <c r="J18" s="13"/>
      <c r="K18" s="13"/>
      <c r="L18" s="13"/>
      <c r="M18" s="13"/>
      <c r="N18" s="13"/>
      <c r="O18" s="13"/>
      <c r="P18" s="13"/>
      <c r="Q18" s="13"/>
      <c r="R18" s="13"/>
      <c r="S18" s="13"/>
      <c r="T18" s="13"/>
      <c r="U18" s="14"/>
    </row>
    <row r="19" spans="1:21" s="3" customFormat="1">
      <c r="A19" s="21" t="s">
        <v>36</v>
      </c>
      <c r="B19" s="9">
        <f t="shared" ref="B19:B27" si="3">SUM(C19:V19)</f>
        <v>0</v>
      </c>
      <c r="C19" s="9"/>
      <c r="D19" s="9"/>
      <c r="E19" s="9"/>
      <c r="F19" s="9"/>
      <c r="G19" s="9"/>
      <c r="H19" s="9"/>
      <c r="I19" s="9"/>
      <c r="J19" s="9"/>
      <c r="K19" s="9"/>
      <c r="L19" s="9"/>
      <c r="M19" s="9"/>
      <c r="N19" s="9"/>
      <c r="O19" s="9"/>
      <c r="P19" s="9"/>
      <c r="Q19" s="9"/>
      <c r="R19" s="9"/>
      <c r="S19" s="9"/>
      <c r="T19" s="9"/>
      <c r="U19" s="10"/>
    </row>
    <row r="20" spans="1:21">
      <c r="A20" s="22" t="s">
        <v>0</v>
      </c>
      <c r="B20" s="19">
        <f t="shared" si="3"/>
        <v>2000</v>
      </c>
      <c r="C20" s="13"/>
      <c r="D20" s="13"/>
      <c r="E20" s="13">
        <v>2000</v>
      </c>
      <c r="F20" s="13"/>
      <c r="G20" s="13"/>
      <c r="H20" s="13"/>
      <c r="I20" s="13"/>
      <c r="J20" s="13"/>
      <c r="K20" s="13"/>
      <c r="L20" s="13"/>
      <c r="M20" s="13"/>
      <c r="N20" s="13"/>
      <c r="O20" s="13"/>
      <c r="P20" s="13"/>
      <c r="Q20" s="13"/>
      <c r="R20" s="13"/>
      <c r="S20" s="13"/>
      <c r="T20" s="13"/>
      <c r="U20" s="14"/>
    </row>
    <row r="21" spans="1:21">
      <c r="A21" s="21" t="s">
        <v>1</v>
      </c>
      <c r="B21" s="9">
        <f t="shared" si="3"/>
        <v>0</v>
      </c>
      <c r="C21" s="9"/>
      <c r="D21" s="9"/>
      <c r="E21" s="9"/>
      <c r="F21" s="9"/>
      <c r="G21" s="9"/>
      <c r="H21" s="9"/>
      <c r="I21" s="9"/>
      <c r="J21" s="9"/>
      <c r="K21" s="9"/>
      <c r="L21" s="9"/>
      <c r="M21" s="9"/>
      <c r="N21" s="9"/>
      <c r="O21" s="9"/>
      <c r="P21" s="9"/>
      <c r="Q21" s="9"/>
      <c r="R21" s="9"/>
      <c r="S21" s="9"/>
      <c r="T21" s="9"/>
      <c r="U21" s="10"/>
    </row>
    <row r="22" spans="1:21">
      <c r="A22" s="23" t="s">
        <v>33</v>
      </c>
      <c r="B22" s="13">
        <f t="shared" si="3"/>
        <v>0</v>
      </c>
      <c r="C22" s="13"/>
      <c r="D22" s="13"/>
      <c r="E22" s="13"/>
      <c r="F22" s="13"/>
      <c r="G22" s="13"/>
      <c r="H22" s="13"/>
      <c r="I22" s="13"/>
      <c r="J22" s="13"/>
      <c r="K22" s="13"/>
      <c r="L22" s="13"/>
      <c r="M22" s="13"/>
      <c r="N22" s="13"/>
      <c r="O22" s="13"/>
      <c r="P22" s="13"/>
      <c r="Q22" s="13"/>
      <c r="R22" s="13"/>
      <c r="S22" s="13"/>
      <c r="T22" s="13"/>
      <c r="U22" s="14"/>
    </row>
    <row r="23" spans="1:21">
      <c r="A23" s="139" t="s">
        <v>167</v>
      </c>
      <c r="B23" s="138">
        <f t="shared" si="3"/>
        <v>5870</v>
      </c>
      <c r="C23" s="138">
        <f>0.24*(C15+C16+C19+C20+C21+C22+C35+C38)+0.11*C34</f>
        <v>0</v>
      </c>
      <c r="D23" s="138">
        <f t="shared" ref="D23:T23" si="4">0.24*(D15+D16+D19+D20+D21+D22+D35+D38)+0.11*D34</f>
        <v>0</v>
      </c>
      <c r="E23" s="138">
        <f t="shared" si="4"/>
        <v>1070</v>
      </c>
      <c r="F23" s="138">
        <f t="shared" si="4"/>
        <v>0</v>
      </c>
      <c r="G23" s="138">
        <f t="shared" si="4"/>
        <v>4800</v>
      </c>
      <c r="H23" s="138">
        <f t="shared" si="4"/>
        <v>0</v>
      </c>
      <c r="I23" s="138">
        <f t="shared" si="4"/>
        <v>0</v>
      </c>
      <c r="J23" s="138">
        <f t="shared" si="4"/>
        <v>0</v>
      </c>
      <c r="K23" s="138">
        <f t="shared" si="4"/>
        <v>0</v>
      </c>
      <c r="L23" s="138">
        <f t="shared" si="4"/>
        <v>0</v>
      </c>
      <c r="M23" s="138">
        <f t="shared" si="4"/>
        <v>0</v>
      </c>
      <c r="N23" s="138">
        <f t="shared" si="4"/>
        <v>0</v>
      </c>
      <c r="O23" s="138">
        <f t="shared" si="4"/>
        <v>0</v>
      </c>
      <c r="P23" s="138">
        <f t="shared" si="4"/>
        <v>0</v>
      </c>
      <c r="Q23" s="138">
        <f t="shared" si="4"/>
        <v>0</v>
      </c>
      <c r="R23" s="138">
        <f t="shared" si="4"/>
        <v>0</v>
      </c>
      <c r="S23" s="138">
        <f t="shared" si="4"/>
        <v>0</v>
      </c>
      <c r="T23" s="138">
        <f t="shared" si="4"/>
        <v>0</v>
      </c>
      <c r="U23" s="138"/>
    </row>
    <row r="24" spans="1:21">
      <c r="A24" s="144" t="s">
        <v>166</v>
      </c>
      <c r="B24" s="135">
        <f t="shared" si="3"/>
        <v>-3758</v>
      </c>
      <c r="C24" s="145">
        <f>C68</f>
        <v>0</v>
      </c>
      <c r="D24" s="145">
        <f t="shared" ref="D24:T24" si="5">D68</f>
        <v>0</v>
      </c>
      <c r="E24" s="145">
        <f t="shared" si="5"/>
        <v>0</v>
      </c>
      <c r="F24" s="145">
        <f t="shared" si="5"/>
        <v>240</v>
      </c>
      <c r="G24" s="145">
        <f t="shared" si="5"/>
        <v>0</v>
      </c>
      <c r="H24" s="145">
        <f t="shared" si="5"/>
        <v>-182</v>
      </c>
      <c r="I24" s="145">
        <f t="shared" si="5"/>
        <v>0</v>
      </c>
      <c r="J24" s="145">
        <f t="shared" si="5"/>
        <v>-4416</v>
      </c>
      <c r="K24" s="145">
        <f t="shared" si="5"/>
        <v>0</v>
      </c>
      <c r="L24" s="145">
        <f t="shared" si="5"/>
        <v>600</v>
      </c>
      <c r="M24" s="145">
        <f t="shared" si="5"/>
        <v>0</v>
      </c>
      <c r="N24" s="145">
        <f t="shared" si="5"/>
        <v>0</v>
      </c>
      <c r="O24" s="145">
        <f t="shared" si="5"/>
        <v>0</v>
      </c>
      <c r="P24" s="145">
        <f t="shared" si="5"/>
        <v>0</v>
      </c>
      <c r="Q24" s="145">
        <f t="shared" si="5"/>
        <v>0</v>
      </c>
      <c r="R24" s="145">
        <f t="shared" si="5"/>
        <v>0</v>
      </c>
      <c r="S24" s="145">
        <f t="shared" si="5"/>
        <v>0</v>
      </c>
      <c r="T24" s="145">
        <f t="shared" si="5"/>
        <v>0</v>
      </c>
      <c r="U24" s="145"/>
    </row>
    <row r="25" spans="1:21">
      <c r="A25" s="21" t="s">
        <v>2</v>
      </c>
      <c r="B25" s="18">
        <f t="shared" si="3"/>
        <v>0</v>
      </c>
      <c r="C25" s="9"/>
      <c r="D25" s="9"/>
      <c r="E25" s="9"/>
      <c r="F25" s="9"/>
      <c r="G25" s="9"/>
      <c r="H25" s="9"/>
      <c r="I25" s="9"/>
      <c r="J25" s="9"/>
      <c r="K25" s="9"/>
      <c r="L25" s="9"/>
      <c r="M25" s="9"/>
      <c r="N25" s="9"/>
      <c r="O25" s="9"/>
      <c r="P25" s="9"/>
      <c r="Q25" s="9"/>
      <c r="R25" s="9"/>
      <c r="S25" s="9"/>
      <c r="T25" s="9"/>
      <c r="U25" s="10"/>
    </row>
    <row r="26" spans="1:21">
      <c r="A26" s="131" t="s">
        <v>8</v>
      </c>
      <c r="B26" s="132">
        <f t="shared" si="3"/>
        <v>6112</v>
      </c>
      <c r="C26" s="132">
        <f t="shared" ref="C26:T26" si="6">SUM(C18:C25)</f>
        <v>0</v>
      </c>
      <c r="D26" s="132">
        <f t="shared" si="6"/>
        <v>0</v>
      </c>
      <c r="E26" s="132">
        <f t="shared" si="6"/>
        <v>5070</v>
      </c>
      <c r="F26" s="132">
        <f t="shared" si="6"/>
        <v>240</v>
      </c>
      <c r="G26" s="132">
        <f t="shared" si="6"/>
        <v>4800</v>
      </c>
      <c r="H26" s="132">
        <f t="shared" si="6"/>
        <v>-182</v>
      </c>
      <c r="I26" s="132">
        <f t="shared" si="6"/>
        <v>0</v>
      </c>
      <c r="J26" s="132">
        <f t="shared" si="6"/>
        <v>-4416</v>
      </c>
      <c r="K26" s="132">
        <f t="shared" si="6"/>
        <v>0</v>
      </c>
      <c r="L26" s="132">
        <f t="shared" si="6"/>
        <v>600</v>
      </c>
      <c r="M26" s="132">
        <f t="shared" si="6"/>
        <v>0</v>
      </c>
      <c r="N26" s="132">
        <f t="shared" si="6"/>
        <v>0</v>
      </c>
      <c r="O26" s="132">
        <f t="shared" si="6"/>
        <v>0</v>
      </c>
      <c r="P26" s="132">
        <f t="shared" si="6"/>
        <v>0</v>
      </c>
      <c r="Q26" s="132">
        <f t="shared" si="6"/>
        <v>0</v>
      </c>
      <c r="R26" s="132">
        <f t="shared" si="6"/>
        <v>0</v>
      </c>
      <c r="S26" s="132">
        <f t="shared" si="6"/>
        <v>0</v>
      </c>
      <c r="T26" s="132">
        <f t="shared" si="6"/>
        <v>0</v>
      </c>
      <c r="U26" s="132"/>
    </row>
    <row r="27" spans="1:21" s="2" customFormat="1">
      <c r="A27" s="140" t="s">
        <v>7</v>
      </c>
      <c r="B27" s="141">
        <f t="shared" si="3"/>
        <v>5520</v>
      </c>
      <c r="C27" s="32">
        <f t="shared" ref="C27:U27" si="7">C12-C26</f>
        <v>0</v>
      </c>
      <c r="D27" s="32">
        <f t="shared" si="7"/>
        <v>1240</v>
      </c>
      <c r="E27" s="32">
        <f t="shared" si="7"/>
        <v>-3854</v>
      </c>
      <c r="F27" s="32">
        <f t="shared" si="7"/>
        <v>952</v>
      </c>
      <c r="G27" s="32">
        <f t="shared" si="7"/>
        <v>-3608</v>
      </c>
      <c r="H27" s="32">
        <f t="shared" si="7"/>
        <v>1374</v>
      </c>
      <c r="I27" s="32">
        <f t="shared" si="7"/>
        <v>0</v>
      </c>
      <c r="J27" s="32">
        <f t="shared" si="7"/>
        <v>10016</v>
      </c>
      <c r="K27" s="32">
        <f t="shared" si="7"/>
        <v>0</v>
      </c>
      <c r="L27" s="32">
        <f t="shared" si="7"/>
        <v>-600</v>
      </c>
      <c r="M27" s="32">
        <f t="shared" si="7"/>
        <v>0</v>
      </c>
      <c r="N27" s="32">
        <f t="shared" si="7"/>
        <v>0</v>
      </c>
      <c r="O27" s="32">
        <f t="shared" si="7"/>
        <v>0</v>
      </c>
      <c r="P27" s="32">
        <f t="shared" si="7"/>
        <v>0</v>
      </c>
      <c r="Q27" s="32">
        <f t="shared" si="7"/>
        <v>0</v>
      </c>
      <c r="R27" s="32">
        <f t="shared" si="7"/>
        <v>0</v>
      </c>
      <c r="S27" s="32">
        <f t="shared" si="7"/>
        <v>0</v>
      </c>
      <c r="T27" s="32">
        <f t="shared" si="7"/>
        <v>0</v>
      </c>
      <c r="U27" s="32">
        <f t="shared" si="7"/>
        <v>0</v>
      </c>
    </row>
    <row r="28" spans="1:21" s="4" customFormat="1">
      <c r="A28" s="11"/>
      <c r="B28" s="12"/>
      <c r="C28" s="19"/>
      <c r="D28" s="19"/>
      <c r="E28" s="19"/>
      <c r="F28" s="19"/>
      <c r="G28" s="19"/>
      <c r="H28" s="19"/>
      <c r="I28" s="19"/>
      <c r="J28" s="19"/>
      <c r="K28" s="19"/>
      <c r="L28" s="19"/>
      <c r="M28" s="19"/>
      <c r="N28" s="19"/>
      <c r="O28" s="19"/>
      <c r="P28" s="19"/>
      <c r="Q28" s="19"/>
      <c r="R28" s="19"/>
      <c r="S28" s="19"/>
      <c r="T28" s="19"/>
      <c r="U28" s="20"/>
    </row>
    <row r="29" spans="1:21">
      <c r="A29" s="24" t="s">
        <v>132</v>
      </c>
      <c r="B29" s="32"/>
      <c r="C29" s="9"/>
      <c r="D29" s="9"/>
      <c r="E29" s="9"/>
      <c r="F29" s="9"/>
      <c r="G29" s="9"/>
      <c r="H29" s="9"/>
      <c r="I29" s="9"/>
      <c r="J29" s="9"/>
      <c r="K29" s="9"/>
      <c r="L29" s="9"/>
      <c r="M29" s="9"/>
      <c r="N29" s="9"/>
      <c r="O29" s="9"/>
      <c r="P29" s="9"/>
      <c r="Q29" s="9"/>
      <c r="R29" s="9"/>
      <c r="S29" s="9"/>
      <c r="T29" s="9"/>
      <c r="U29" s="10"/>
    </row>
    <row r="30" spans="1:21" s="4" customFormat="1">
      <c r="A30" s="11"/>
      <c r="B30" s="12"/>
      <c r="C30" s="19"/>
      <c r="D30" s="19"/>
      <c r="E30" s="19"/>
      <c r="F30" s="19"/>
      <c r="G30" s="19"/>
      <c r="H30" s="19"/>
      <c r="I30" s="19"/>
      <c r="J30" s="19"/>
      <c r="K30" s="19"/>
      <c r="L30" s="19"/>
      <c r="M30" s="19"/>
      <c r="N30" s="19"/>
      <c r="O30" s="19"/>
      <c r="P30" s="19"/>
      <c r="Q30" s="19"/>
      <c r="R30" s="19"/>
      <c r="S30" s="19"/>
      <c r="T30" s="19"/>
      <c r="U30" s="20"/>
    </row>
    <row r="31" spans="1:21" s="3" customFormat="1">
      <c r="A31" s="24" t="s">
        <v>142</v>
      </c>
      <c r="B31" s="32"/>
      <c r="C31" s="9"/>
      <c r="D31" s="9"/>
      <c r="E31" s="9"/>
      <c r="F31" s="9"/>
      <c r="G31" s="9"/>
      <c r="H31" s="9"/>
      <c r="I31" s="9"/>
      <c r="J31" s="9"/>
      <c r="K31" s="9"/>
      <c r="L31" s="9"/>
      <c r="M31" s="9"/>
      <c r="N31" s="9"/>
      <c r="O31" s="9"/>
      <c r="P31" s="9"/>
      <c r="Q31" s="9"/>
      <c r="R31" s="9"/>
      <c r="S31" s="9"/>
      <c r="T31" s="9"/>
      <c r="U31" s="10"/>
    </row>
    <row r="32" spans="1:21" s="3" customFormat="1">
      <c r="A32" s="105" t="s">
        <v>144</v>
      </c>
      <c r="B32" s="34">
        <f>SUM(C32:V32)</f>
        <v>40000</v>
      </c>
      <c r="C32" s="35"/>
      <c r="D32" s="35"/>
      <c r="E32" s="35"/>
      <c r="F32" s="35">
        <v>40000</v>
      </c>
      <c r="G32" s="35"/>
      <c r="H32" s="35"/>
      <c r="I32" s="35"/>
      <c r="J32" s="35"/>
      <c r="K32" s="35"/>
      <c r="L32" s="35"/>
      <c r="M32" s="35"/>
      <c r="N32" s="35"/>
      <c r="O32" s="35"/>
      <c r="P32" s="35"/>
      <c r="Q32" s="35"/>
      <c r="R32" s="35"/>
      <c r="S32" s="35"/>
      <c r="T32" s="35"/>
      <c r="U32" s="36"/>
    </row>
    <row r="33" spans="1:21" s="3" customFormat="1">
      <c r="A33" s="15" t="s">
        <v>174</v>
      </c>
      <c r="B33" s="9">
        <f>SUM(C33:V33)</f>
        <v>0</v>
      </c>
      <c r="C33" s="9"/>
      <c r="D33" s="9"/>
      <c r="E33" s="9"/>
      <c r="F33" s="9"/>
      <c r="G33" s="9"/>
      <c r="H33" s="9"/>
      <c r="I33" s="9"/>
      <c r="J33" s="9"/>
      <c r="K33" s="9"/>
      <c r="L33" s="9"/>
      <c r="M33" s="9"/>
      <c r="N33" s="9"/>
      <c r="O33" s="9"/>
      <c r="P33" s="9"/>
      <c r="Q33" s="9"/>
      <c r="R33" s="9"/>
      <c r="S33" s="9"/>
      <c r="T33" s="9"/>
      <c r="U33" s="10"/>
    </row>
    <row r="34" spans="1:21" s="3" customFormat="1">
      <c r="A34" s="105" t="s">
        <v>171</v>
      </c>
      <c r="B34" s="34">
        <f>SUM(C34:V34)</f>
        <v>1000</v>
      </c>
      <c r="C34" s="35"/>
      <c r="D34" s="35"/>
      <c r="E34" s="35">
        <v>1000</v>
      </c>
      <c r="F34" s="35"/>
      <c r="G34" s="35"/>
      <c r="H34" s="35"/>
      <c r="I34" s="35"/>
      <c r="J34" s="35"/>
      <c r="K34" s="35"/>
      <c r="L34" s="35"/>
      <c r="M34" s="35"/>
      <c r="N34" s="35"/>
      <c r="O34" s="35"/>
      <c r="P34" s="35"/>
      <c r="Q34" s="35"/>
      <c r="R34" s="35"/>
      <c r="S34" s="35"/>
      <c r="T34" s="35"/>
      <c r="U34" s="36"/>
    </row>
    <row r="35" spans="1:21" s="3" customFormat="1">
      <c r="A35" s="15" t="s">
        <v>170</v>
      </c>
      <c r="B35" s="9">
        <f>SUM(C35:V35)</f>
        <v>20000</v>
      </c>
      <c r="C35" s="9"/>
      <c r="D35" s="9"/>
      <c r="E35" s="9"/>
      <c r="F35" s="9"/>
      <c r="G35" s="9">
        <v>20000</v>
      </c>
      <c r="H35" s="9"/>
      <c r="I35" s="9"/>
      <c r="J35" s="9"/>
      <c r="K35" s="9"/>
      <c r="L35" s="9"/>
      <c r="M35" s="9"/>
      <c r="N35" s="9"/>
      <c r="O35" s="9"/>
      <c r="P35" s="9"/>
      <c r="Q35" s="9"/>
      <c r="R35" s="9"/>
      <c r="S35" s="9"/>
      <c r="T35" s="9"/>
      <c r="U35" s="10"/>
    </row>
    <row r="36" spans="1:21" s="4" customFormat="1">
      <c r="A36" s="131" t="s">
        <v>143</v>
      </c>
      <c r="B36" s="132">
        <f>SUM(C36:V36)</f>
        <v>61000</v>
      </c>
      <c r="C36" s="134">
        <f>SUM(C32:C35)</f>
        <v>0</v>
      </c>
      <c r="D36" s="134">
        <f t="shared" ref="D36:U36" si="8">SUM(D32:D35)</f>
        <v>0</v>
      </c>
      <c r="E36" s="134">
        <f t="shared" si="8"/>
        <v>1000</v>
      </c>
      <c r="F36" s="134">
        <f t="shared" si="8"/>
        <v>40000</v>
      </c>
      <c r="G36" s="134">
        <f t="shared" si="8"/>
        <v>20000</v>
      </c>
      <c r="H36" s="134">
        <f t="shared" si="8"/>
        <v>0</v>
      </c>
      <c r="I36" s="134">
        <f t="shared" si="8"/>
        <v>0</v>
      </c>
      <c r="J36" s="134">
        <f t="shared" si="8"/>
        <v>0</v>
      </c>
      <c r="K36" s="134">
        <f t="shared" si="8"/>
        <v>0</v>
      </c>
      <c r="L36" s="134">
        <f t="shared" si="8"/>
        <v>0</v>
      </c>
      <c r="M36" s="134">
        <f t="shared" si="8"/>
        <v>0</v>
      </c>
      <c r="N36" s="134">
        <f t="shared" si="8"/>
        <v>0</v>
      </c>
      <c r="O36" s="134">
        <f t="shared" si="8"/>
        <v>0</v>
      </c>
      <c r="P36" s="134">
        <f t="shared" si="8"/>
        <v>0</v>
      </c>
      <c r="Q36" s="134">
        <f t="shared" si="8"/>
        <v>0</v>
      </c>
      <c r="R36" s="134">
        <f t="shared" si="8"/>
        <v>0</v>
      </c>
      <c r="S36" s="134">
        <f t="shared" si="8"/>
        <v>0</v>
      </c>
      <c r="T36" s="134">
        <f t="shared" si="8"/>
        <v>0</v>
      </c>
      <c r="U36" s="134">
        <f t="shared" si="8"/>
        <v>0</v>
      </c>
    </row>
    <row r="37" spans="1:21" s="3" customFormat="1">
      <c r="A37" s="17"/>
      <c r="B37" s="9"/>
      <c r="C37" s="9"/>
      <c r="D37" s="9"/>
      <c r="E37" s="9"/>
      <c r="F37" s="9"/>
      <c r="G37" s="9"/>
      <c r="H37" s="9"/>
      <c r="I37" s="9"/>
      <c r="J37" s="9"/>
      <c r="K37" s="9"/>
      <c r="L37" s="9"/>
      <c r="M37" s="9"/>
      <c r="N37" s="9"/>
      <c r="O37" s="9"/>
      <c r="P37" s="9"/>
      <c r="Q37" s="9"/>
      <c r="R37" s="9"/>
      <c r="S37" s="9"/>
      <c r="T37" s="9"/>
      <c r="U37" s="10"/>
    </row>
    <row r="38" spans="1:21" s="3" customFormat="1">
      <c r="A38" s="37" t="s">
        <v>35</v>
      </c>
      <c r="B38" s="34">
        <f>SUM(C38:V38)</f>
        <v>0</v>
      </c>
      <c r="C38" s="35"/>
      <c r="D38" s="35"/>
      <c r="E38" s="35"/>
      <c r="F38" s="35"/>
      <c r="G38" s="35"/>
      <c r="H38" s="35"/>
      <c r="I38" s="35"/>
      <c r="J38" s="35"/>
      <c r="K38" s="35"/>
      <c r="L38" s="35"/>
      <c r="M38" s="35"/>
      <c r="N38" s="35"/>
      <c r="O38" s="35"/>
      <c r="P38" s="35"/>
      <c r="Q38" s="35"/>
      <c r="R38" s="35"/>
      <c r="S38" s="35"/>
      <c r="T38" s="35"/>
      <c r="U38" s="36"/>
    </row>
    <row r="39" spans="1:21" s="3" customFormat="1">
      <c r="A39" s="140" t="s">
        <v>3</v>
      </c>
      <c r="B39" s="141">
        <f>SUM(C39:V39)</f>
        <v>61000</v>
      </c>
      <c r="C39" s="141">
        <f>C36+C38</f>
        <v>0</v>
      </c>
      <c r="D39" s="141">
        <f t="shared" ref="D39:U39" si="9">D36+D38</f>
        <v>0</v>
      </c>
      <c r="E39" s="141">
        <f t="shared" si="9"/>
        <v>1000</v>
      </c>
      <c r="F39" s="141">
        <f t="shared" si="9"/>
        <v>40000</v>
      </c>
      <c r="G39" s="141">
        <f t="shared" si="9"/>
        <v>20000</v>
      </c>
      <c r="H39" s="141">
        <f t="shared" si="9"/>
        <v>0</v>
      </c>
      <c r="I39" s="141">
        <f t="shared" si="9"/>
        <v>0</v>
      </c>
      <c r="J39" s="141">
        <f t="shared" si="9"/>
        <v>0</v>
      </c>
      <c r="K39" s="141">
        <f t="shared" si="9"/>
        <v>0</v>
      </c>
      <c r="L39" s="141">
        <f t="shared" si="9"/>
        <v>0</v>
      </c>
      <c r="M39" s="141">
        <f t="shared" si="9"/>
        <v>0</v>
      </c>
      <c r="N39" s="141">
        <f t="shared" si="9"/>
        <v>0</v>
      </c>
      <c r="O39" s="141">
        <f t="shared" si="9"/>
        <v>0</v>
      </c>
      <c r="P39" s="141">
        <f t="shared" si="9"/>
        <v>0</v>
      </c>
      <c r="Q39" s="141">
        <f t="shared" si="9"/>
        <v>0</v>
      </c>
      <c r="R39" s="141">
        <f t="shared" si="9"/>
        <v>0</v>
      </c>
      <c r="S39" s="141">
        <f t="shared" si="9"/>
        <v>0</v>
      </c>
      <c r="T39" s="141">
        <f t="shared" si="9"/>
        <v>0</v>
      </c>
      <c r="U39" s="141">
        <f t="shared" si="9"/>
        <v>0</v>
      </c>
    </row>
    <row r="40" spans="1:21">
      <c r="A40" s="27"/>
      <c r="B40" s="28"/>
      <c r="C40" s="13"/>
      <c r="D40" s="13"/>
      <c r="E40" s="13"/>
      <c r="F40" s="13"/>
      <c r="G40" s="13"/>
      <c r="H40" s="13"/>
      <c r="I40" s="13"/>
      <c r="J40" s="13"/>
      <c r="K40" s="13"/>
      <c r="L40" s="13"/>
      <c r="M40" s="13"/>
      <c r="N40" s="13"/>
      <c r="O40" s="13"/>
      <c r="P40" s="13"/>
      <c r="Q40" s="13"/>
      <c r="R40" s="13"/>
      <c r="S40" s="13"/>
      <c r="T40" s="13"/>
      <c r="U40" s="14"/>
    </row>
    <row r="41" spans="1:21" s="3" customFormat="1">
      <c r="A41" s="24" t="s">
        <v>10</v>
      </c>
      <c r="B41" s="109"/>
      <c r="C41" s="9"/>
      <c r="D41" s="9"/>
      <c r="E41" s="9"/>
      <c r="F41" s="9"/>
      <c r="G41" s="9"/>
      <c r="H41" s="9"/>
      <c r="I41" s="9"/>
      <c r="J41" s="9"/>
      <c r="K41" s="9"/>
      <c r="L41" s="9"/>
      <c r="M41" s="9"/>
      <c r="N41" s="9"/>
      <c r="O41" s="9"/>
      <c r="P41" s="9"/>
      <c r="Q41" s="9"/>
      <c r="R41" s="9"/>
      <c r="S41" s="9"/>
      <c r="T41" s="9"/>
      <c r="U41" s="10"/>
    </row>
    <row r="42" spans="1:21">
      <c r="A42" s="16" t="s">
        <v>4</v>
      </c>
      <c r="B42" s="13">
        <f>SUM(C42:V42)</f>
        <v>30000</v>
      </c>
      <c r="C42" s="13"/>
      <c r="D42" s="13"/>
      <c r="E42" s="13"/>
      <c r="F42" s="13">
        <v>30000</v>
      </c>
      <c r="G42" s="13"/>
      <c r="H42" s="13"/>
      <c r="I42" s="13"/>
      <c r="J42" s="13"/>
      <c r="K42" s="13"/>
      <c r="L42" s="13"/>
      <c r="M42" s="13"/>
      <c r="N42" s="13"/>
      <c r="O42" s="13"/>
      <c r="P42" s="13"/>
      <c r="Q42" s="13"/>
      <c r="R42" s="13"/>
      <c r="S42" s="13"/>
      <c r="T42" s="13"/>
      <c r="U42" s="14"/>
    </row>
    <row r="43" spans="1:21" s="3" customFormat="1">
      <c r="A43" s="15" t="s">
        <v>161</v>
      </c>
      <c r="B43" s="9">
        <f>SUM(C43:V43)</f>
        <v>15000</v>
      </c>
      <c r="C43" s="9"/>
      <c r="D43" s="9"/>
      <c r="E43" s="9">
        <v>15000</v>
      </c>
      <c r="F43" s="9"/>
      <c r="G43" s="9"/>
      <c r="H43" s="9"/>
      <c r="I43" s="9"/>
      <c r="J43" s="9"/>
      <c r="K43" s="9"/>
      <c r="L43" s="9"/>
      <c r="M43" s="9"/>
      <c r="N43" s="9"/>
      <c r="O43" s="9"/>
      <c r="P43" s="9"/>
      <c r="Q43" s="9"/>
      <c r="R43" s="9"/>
      <c r="S43" s="9"/>
      <c r="T43" s="9"/>
      <c r="U43" s="10"/>
    </row>
    <row r="44" spans="1:21">
      <c r="A44" s="106" t="s">
        <v>5</v>
      </c>
      <c r="B44" s="13">
        <f t="shared" ref="B44" si="10">SUM(C44:U44)</f>
        <v>10000</v>
      </c>
      <c r="C44" s="13"/>
      <c r="D44" s="13"/>
      <c r="E44" s="13">
        <v>10000</v>
      </c>
      <c r="F44" s="13"/>
      <c r="G44" s="13"/>
      <c r="H44" s="13"/>
      <c r="I44" s="13"/>
      <c r="J44" s="13"/>
      <c r="K44" s="13"/>
      <c r="L44" s="13"/>
      <c r="M44" s="13"/>
      <c r="N44" s="13"/>
      <c r="O44" s="13"/>
      <c r="P44" s="13"/>
      <c r="Q44" s="13"/>
      <c r="R44" s="13"/>
      <c r="S44" s="13"/>
      <c r="T44" s="13"/>
      <c r="U44" s="14"/>
    </row>
    <row r="45" spans="1:21">
      <c r="A45" s="107" t="s">
        <v>164</v>
      </c>
      <c r="B45" s="9">
        <f>SUM(C45:V45)</f>
        <v>-2000</v>
      </c>
      <c r="C45" s="9"/>
      <c r="D45" s="9"/>
      <c r="E45" s="9"/>
      <c r="F45" s="9">
        <v>-2000</v>
      </c>
      <c r="G45" s="9"/>
      <c r="H45" s="9"/>
      <c r="I45" s="9"/>
      <c r="J45" s="9"/>
      <c r="K45" s="9"/>
      <c r="L45" s="9"/>
      <c r="M45" s="9"/>
      <c r="N45" s="9"/>
      <c r="O45" s="9"/>
      <c r="P45" s="9"/>
      <c r="Q45" s="9"/>
      <c r="R45" s="9"/>
      <c r="S45" s="9"/>
      <c r="T45" s="9"/>
      <c r="U45" s="10"/>
    </row>
    <row r="46" spans="1:21" s="3" customFormat="1">
      <c r="A46" s="106" t="s">
        <v>165</v>
      </c>
      <c r="B46" s="13">
        <f>SUM(C46:V46)</f>
        <v>-400</v>
      </c>
      <c r="C46" s="13"/>
      <c r="D46" s="13"/>
      <c r="E46" s="13">
        <v>-200</v>
      </c>
      <c r="F46" s="13">
        <v>-200</v>
      </c>
      <c r="G46" s="13"/>
      <c r="H46" s="13"/>
      <c r="I46" s="13"/>
      <c r="J46" s="13"/>
      <c r="K46" s="13"/>
      <c r="L46" s="13"/>
      <c r="M46" s="13"/>
      <c r="N46" s="13"/>
      <c r="O46" s="13"/>
      <c r="P46" s="13"/>
      <c r="Q46" s="13"/>
      <c r="R46" s="13"/>
      <c r="S46" s="13"/>
      <c r="T46" s="13"/>
      <c r="U46" s="14"/>
    </row>
    <row r="47" spans="1:21" s="3" customFormat="1">
      <c r="A47" s="131" t="s">
        <v>133</v>
      </c>
      <c r="B47" s="132">
        <f>SUM(D47:V47)</f>
        <v>30500</v>
      </c>
      <c r="C47" s="128">
        <v>0.5</v>
      </c>
      <c r="D47" s="132"/>
      <c r="E47" s="132"/>
      <c r="F47" s="132">
        <f>$B$36*C47*30%</f>
        <v>9150</v>
      </c>
      <c r="G47" s="132"/>
      <c r="H47" s="132"/>
      <c r="I47" s="132"/>
      <c r="J47" s="132"/>
      <c r="K47" s="132"/>
      <c r="L47" s="132"/>
      <c r="M47" s="132">
        <f>$B$36*C47*50%</f>
        <v>15250</v>
      </c>
      <c r="N47" s="132"/>
      <c r="O47" s="132"/>
      <c r="P47" s="132"/>
      <c r="Q47" s="132"/>
      <c r="R47" s="132"/>
      <c r="S47" s="132"/>
      <c r="T47" s="132">
        <f>$B$36*C47*20%</f>
        <v>6100</v>
      </c>
      <c r="U47" s="133"/>
    </row>
    <row r="48" spans="1:21" s="3" customFormat="1">
      <c r="A48" s="105" t="s">
        <v>163</v>
      </c>
      <c r="B48" s="35">
        <f>SUM(C48:V48)</f>
        <v>0</v>
      </c>
      <c r="C48" s="35"/>
      <c r="D48" s="35"/>
      <c r="E48" s="35"/>
      <c r="F48" s="35"/>
      <c r="G48" s="35"/>
      <c r="H48" s="35"/>
      <c r="I48" s="35"/>
      <c r="J48" s="35"/>
      <c r="K48" s="35"/>
      <c r="L48" s="35"/>
      <c r="M48" s="35"/>
      <c r="N48" s="35"/>
      <c r="O48" s="35"/>
      <c r="P48" s="35"/>
      <c r="Q48" s="35"/>
      <c r="R48" s="35"/>
      <c r="S48" s="35"/>
      <c r="T48" s="35"/>
      <c r="U48" s="36"/>
    </row>
    <row r="49" spans="1:21" s="3" customFormat="1">
      <c r="A49" s="110" t="s">
        <v>175</v>
      </c>
      <c r="B49" s="111">
        <f>SUM(C49:V49)</f>
        <v>0</v>
      </c>
      <c r="C49" s="111"/>
      <c r="D49" s="111"/>
      <c r="E49" s="111"/>
      <c r="F49" s="111"/>
      <c r="G49" s="111"/>
      <c r="H49" s="111"/>
      <c r="I49" s="111"/>
      <c r="J49" s="111"/>
      <c r="K49" s="111"/>
      <c r="L49" s="111"/>
      <c r="M49" s="111"/>
      <c r="N49" s="111"/>
      <c r="O49" s="111"/>
      <c r="P49" s="111"/>
      <c r="Q49" s="111"/>
      <c r="R49" s="111"/>
      <c r="S49" s="111"/>
      <c r="T49" s="111"/>
      <c r="U49" s="112"/>
    </row>
    <row r="50" spans="1:21" s="3" customFormat="1">
      <c r="A50" s="105" t="s">
        <v>176</v>
      </c>
      <c r="B50" s="35">
        <f>SUM(C50:V50)</f>
        <v>0</v>
      </c>
      <c r="C50" s="35"/>
      <c r="D50" s="35"/>
      <c r="E50" s="35"/>
      <c r="F50" s="35"/>
      <c r="G50" s="35"/>
      <c r="H50" s="35"/>
      <c r="I50" s="35"/>
      <c r="J50" s="35"/>
      <c r="K50" s="35"/>
      <c r="L50" s="35"/>
      <c r="M50" s="35"/>
      <c r="N50" s="35"/>
      <c r="O50" s="35"/>
      <c r="P50" s="35"/>
      <c r="Q50" s="35"/>
      <c r="R50" s="35"/>
      <c r="S50" s="35"/>
      <c r="T50" s="35"/>
      <c r="U50" s="36"/>
    </row>
    <row r="51" spans="1:21">
      <c r="A51" s="15" t="s">
        <v>153</v>
      </c>
      <c r="B51" s="9">
        <f>SUM(C51:V51)</f>
        <v>0</v>
      </c>
      <c r="C51" s="9"/>
      <c r="D51" s="9"/>
      <c r="E51" s="9"/>
      <c r="F51" s="9"/>
      <c r="G51" s="9"/>
      <c r="H51" s="9"/>
      <c r="I51" s="9"/>
      <c r="J51" s="9"/>
      <c r="K51" s="9"/>
      <c r="L51" s="9"/>
      <c r="M51" s="9"/>
      <c r="N51" s="9"/>
      <c r="O51" s="9"/>
      <c r="P51" s="9"/>
      <c r="Q51" s="9"/>
      <c r="R51" s="9"/>
      <c r="S51" s="9"/>
      <c r="T51" s="9"/>
      <c r="U51" s="10"/>
    </row>
    <row r="52" spans="1:21" s="102" customFormat="1">
      <c r="A52" s="131" t="s">
        <v>11</v>
      </c>
      <c r="B52" s="132">
        <f>SUM(C52:V52)</f>
        <v>83100</v>
      </c>
      <c r="C52" s="12">
        <f>SUM(C42:C51)-C47</f>
        <v>0</v>
      </c>
      <c r="D52" s="12">
        <f t="shared" ref="D52:U52" si="11">SUM(D42:D51)</f>
        <v>0</v>
      </c>
      <c r="E52" s="12">
        <f t="shared" si="11"/>
        <v>24800</v>
      </c>
      <c r="F52" s="12">
        <f t="shared" si="11"/>
        <v>36950</v>
      </c>
      <c r="G52" s="12">
        <f t="shared" si="11"/>
        <v>0</v>
      </c>
      <c r="H52" s="12">
        <f t="shared" si="11"/>
        <v>0</v>
      </c>
      <c r="I52" s="12">
        <f t="shared" si="11"/>
        <v>0</v>
      </c>
      <c r="J52" s="12">
        <f t="shared" si="11"/>
        <v>0</v>
      </c>
      <c r="K52" s="12">
        <f t="shared" si="11"/>
        <v>0</v>
      </c>
      <c r="L52" s="12">
        <f t="shared" si="11"/>
        <v>0</v>
      </c>
      <c r="M52" s="12">
        <f t="shared" si="11"/>
        <v>15250</v>
      </c>
      <c r="N52" s="12">
        <f t="shared" si="11"/>
        <v>0</v>
      </c>
      <c r="O52" s="12">
        <f t="shared" si="11"/>
        <v>0</v>
      </c>
      <c r="P52" s="12">
        <f t="shared" si="11"/>
        <v>0</v>
      </c>
      <c r="Q52" s="12">
        <f t="shared" si="11"/>
        <v>0</v>
      </c>
      <c r="R52" s="12">
        <f t="shared" si="11"/>
        <v>0</v>
      </c>
      <c r="S52" s="12">
        <f t="shared" si="11"/>
        <v>0</v>
      </c>
      <c r="T52" s="12">
        <f t="shared" si="11"/>
        <v>6100</v>
      </c>
      <c r="U52" s="12">
        <f t="shared" si="11"/>
        <v>0</v>
      </c>
    </row>
    <row r="53" spans="1:21">
      <c r="A53" s="15"/>
      <c r="B53" s="9"/>
      <c r="C53" s="9"/>
      <c r="D53" s="9"/>
      <c r="E53" s="9"/>
      <c r="F53" s="9"/>
      <c r="G53" s="9"/>
      <c r="H53" s="9"/>
      <c r="I53" s="9"/>
      <c r="J53" s="9"/>
      <c r="K53" s="9"/>
      <c r="L53" s="9"/>
      <c r="M53" s="9"/>
      <c r="N53" s="9"/>
      <c r="O53" s="9"/>
      <c r="P53" s="9"/>
      <c r="Q53" s="9"/>
      <c r="R53" s="9"/>
      <c r="S53" s="9"/>
      <c r="T53" s="9"/>
      <c r="U53" s="10"/>
    </row>
    <row r="54" spans="1:21">
      <c r="A54" s="27" t="s">
        <v>6</v>
      </c>
      <c r="B54" s="28"/>
      <c r="C54" s="13"/>
      <c r="D54" s="13"/>
      <c r="E54" s="13"/>
      <c r="F54" s="13"/>
      <c r="G54" s="13"/>
      <c r="H54" s="13"/>
      <c r="I54" s="13"/>
      <c r="J54" s="13"/>
      <c r="K54" s="13"/>
      <c r="L54" s="13"/>
      <c r="M54" s="13"/>
      <c r="N54" s="13"/>
      <c r="O54" s="13"/>
      <c r="P54" s="13"/>
      <c r="Q54" s="13"/>
      <c r="R54" s="13"/>
      <c r="S54" s="13"/>
      <c r="T54" s="13"/>
      <c r="U54" s="14"/>
    </row>
    <row r="55" spans="1:21">
      <c r="A55" s="17" t="s">
        <v>29</v>
      </c>
      <c r="B55" s="29"/>
      <c r="C55" s="30">
        <v>0</v>
      </c>
      <c r="D55" s="9">
        <f>C59</f>
        <v>0</v>
      </c>
      <c r="E55" s="9">
        <f t="shared" ref="E55:T55" si="12">D59</f>
        <v>1240</v>
      </c>
      <c r="F55" s="9">
        <f t="shared" si="12"/>
        <v>21186</v>
      </c>
      <c r="G55" s="9">
        <f t="shared" si="12"/>
        <v>19088</v>
      </c>
      <c r="H55" s="9">
        <f t="shared" si="12"/>
        <v>-4520</v>
      </c>
      <c r="I55" s="9">
        <f t="shared" si="12"/>
        <v>-3146</v>
      </c>
      <c r="J55" s="9">
        <f t="shared" si="12"/>
        <v>-3146</v>
      </c>
      <c r="K55" s="9">
        <f t="shared" si="12"/>
        <v>6870</v>
      </c>
      <c r="L55" s="9">
        <f t="shared" si="12"/>
        <v>6870</v>
      </c>
      <c r="M55" s="9">
        <f t="shared" si="12"/>
        <v>6270</v>
      </c>
      <c r="N55" s="9">
        <f t="shared" si="12"/>
        <v>21520</v>
      </c>
      <c r="O55" s="9">
        <f t="shared" si="12"/>
        <v>21520</v>
      </c>
      <c r="P55" s="9">
        <f t="shared" si="12"/>
        <v>21520</v>
      </c>
      <c r="Q55" s="9">
        <f>P59</f>
        <v>21520</v>
      </c>
      <c r="R55" s="9">
        <f t="shared" si="12"/>
        <v>21520</v>
      </c>
      <c r="S55" s="9">
        <f t="shared" si="12"/>
        <v>21520</v>
      </c>
      <c r="T55" s="9">
        <f t="shared" si="12"/>
        <v>21520</v>
      </c>
      <c r="U55" s="9">
        <f>T59</f>
        <v>27620</v>
      </c>
    </row>
    <row r="56" spans="1:21">
      <c r="A56" s="16" t="s">
        <v>7</v>
      </c>
      <c r="B56" s="13"/>
      <c r="C56" s="13">
        <f t="shared" ref="C56:U56" si="13">C27</f>
        <v>0</v>
      </c>
      <c r="D56" s="13">
        <f t="shared" si="13"/>
        <v>1240</v>
      </c>
      <c r="E56" s="13">
        <f t="shared" si="13"/>
        <v>-3854</v>
      </c>
      <c r="F56" s="13">
        <f t="shared" si="13"/>
        <v>952</v>
      </c>
      <c r="G56" s="13">
        <f t="shared" si="13"/>
        <v>-3608</v>
      </c>
      <c r="H56" s="13">
        <f t="shared" si="13"/>
        <v>1374</v>
      </c>
      <c r="I56" s="13">
        <f t="shared" si="13"/>
        <v>0</v>
      </c>
      <c r="J56" s="13">
        <f t="shared" si="13"/>
        <v>10016</v>
      </c>
      <c r="K56" s="13">
        <f t="shared" si="13"/>
        <v>0</v>
      </c>
      <c r="L56" s="13">
        <f t="shared" si="13"/>
        <v>-600</v>
      </c>
      <c r="M56" s="13">
        <f t="shared" si="13"/>
        <v>0</v>
      </c>
      <c r="N56" s="13">
        <f t="shared" si="13"/>
        <v>0</v>
      </c>
      <c r="O56" s="13">
        <f t="shared" si="13"/>
        <v>0</v>
      </c>
      <c r="P56" s="13">
        <f t="shared" si="13"/>
        <v>0</v>
      </c>
      <c r="Q56" s="13">
        <f t="shared" si="13"/>
        <v>0</v>
      </c>
      <c r="R56" s="13">
        <f t="shared" si="13"/>
        <v>0</v>
      </c>
      <c r="S56" s="13">
        <f t="shared" si="13"/>
        <v>0</v>
      </c>
      <c r="T56" s="13">
        <f t="shared" si="13"/>
        <v>0</v>
      </c>
      <c r="U56" s="14">
        <f t="shared" si="13"/>
        <v>0</v>
      </c>
    </row>
    <row r="57" spans="1:21">
      <c r="A57" s="15" t="s">
        <v>3</v>
      </c>
      <c r="B57" s="9"/>
      <c r="C57" s="9">
        <f t="shared" ref="C57:U57" si="14">-C39</f>
        <v>0</v>
      </c>
      <c r="D57" s="9">
        <f t="shared" si="14"/>
        <v>0</v>
      </c>
      <c r="E57" s="9">
        <f t="shared" si="14"/>
        <v>-1000</v>
      </c>
      <c r="F57" s="9">
        <f t="shared" si="14"/>
        <v>-40000</v>
      </c>
      <c r="G57" s="9">
        <f t="shared" si="14"/>
        <v>-20000</v>
      </c>
      <c r="H57" s="9">
        <f t="shared" si="14"/>
        <v>0</v>
      </c>
      <c r="I57" s="9">
        <f t="shared" si="14"/>
        <v>0</v>
      </c>
      <c r="J57" s="9">
        <f t="shared" si="14"/>
        <v>0</v>
      </c>
      <c r="K57" s="9">
        <f t="shared" si="14"/>
        <v>0</v>
      </c>
      <c r="L57" s="9">
        <f t="shared" si="14"/>
        <v>0</v>
      </c>
      <c r="M57" s="9">
        <f t="shared" si="14"/>
        <v>0</v>
      </c>
      <c r="N57" s="9">
        <f t="shared" si="14"/>
        <v>0</v>
      </c>
      <c r="O57" s="9">
        <f t="shared" si="14"/>
        <v>0</v>
      </c>
      <c r="P57" s="9">
        <f t="shared" si="14"/>
        <v>0</v>
      </c>
      <c r="Q57" s="9">
        <f t="shared" si="14"/>
        <v>0</v>
      </c>
      <c r="R57" s="9">
        <f t="shared" si="14"/>
        <v>0</v>
      </c>
      <c r="S57" s="9">
        <f t="shared" si="14"/>
        <v>0</v>
      </c>
      <c r="T57" s="9">
        <f t="shared" si="14"/>
        <v>0</v>
      </c>
      <c r="U57" s="9">
        <f t="shared" si="14"/>
        <v>0</v>
      </c>
    </row>
    <row r="58" spans="1:21">
      <c r="A58" s="16" t="s">
        <v>11</v>
      </c>
      <c r="B58" s="13"/>
      <c r="C58" s="13">
        <f t="shared" ref="C58:M58" si="15">C52</f>
        <v>0</v>
      </c>
      <c r="D58" s="13">
        <f t="shared" si="15"/>
        <v>0</v>
      </c>
      <c r="E58" s="13">
        <f t="shared" si="15"/>
        <v>24800</v>
      </c>
      <c r="F58" s="13">
        <f t="shared" si="15"/>
        <v>36950</v>
      </c>
      <c r="G58" s="13">
        <f t="shared" si="15"/>
        <v>0</v>
      </c>
      <c r="H58" s="13">
        <f t="shared" si="15"/>
        <v>0</v>
      </c>
      <c r="I58" s="13">
        <f t="shared" si="15"/>
        <v>0</v>
      </c>
      <c r="J58" s="13">
        <f t="shared" si="15"/>
        <v>0</v>
      </c>
      <c r="K58" s="13">
        <f t="shared" si="15"/>
        <v>0</v>
      </c>
      <c r="L58" s="13">
        <f t="shared" si="15"/>
        <v>0</v>
      </c>
      <c r="M58" s="13">
        <f t="shared" si="15"/>
        <v>15250</v>
      </c>
      <c r="N58" s="13">
        <f t="shared" ref="N58:U58" si="16">N52</f>
        <v>0</v>
      </c>
      <c r="O58" s="13">
        <f t="shared" si="16"/>
        <v>0</v>
      </c>
      <c r="P58" s="13">
        <f t="shared" si="16"/>
        <v>0</v>
      </c>
      <c r="Q58" s="13">
        <f t="shared" si="16"/>
        <v>0</v>
      </c>
      <c r="R58" s="13">
        <f t="shared" si="16"/>
        <v>0</v>
      </c>
      <c r="S58" s="13">
        <f t="shared" si="16"/>
        <v>0</v>
      </c>
      <c r="T58" s="13">
        <f t="shared" si="16"/>
        <v>6100</v>
      </c>
      <c r="U58" s="14">
        <f t="shared" si="16"/>
        <v>0</v>
      </c>
    </row>
    <row r="59" spans="1:21" ht="15">
      <c r="A59" s="142" t="s">
        <v>28</v>
      </c>
      <c r="B59" s="143"/>
      <c r="C59" s="25">
        <f>C55+C56+C57+C58</f>
        <v>0</v>
      </c>
      <c r="D59" s="25">
        <f t="shared" ref="D59:U59" si="17">D55+D56+D57+D58</f>
        <v>1240</v>
      </c>
      <c r="E59" s="25">
        <f t="shared" si="17"/>
        <v>21186</v>
      </c>
      <c r="F59" s="25">
        <f t="shared" si="17"/>
        <v>19088</v>
      </c>
      <c r="G59" s="25">
        <f t="shared" si="17"/>
        <v>-4520</v>
      </c>
      <c r="H59" s="25">
        <f t="shared" si="17"/>
        <v>-3146</v>
      </c>
      <c r="I59" s="25">
        <f t="shared" si="17"/>
        <v>-3146</v>
      </c>
      <c r="J59" s="25">
        <f t="shared" si="17"/>
        <v>6870</v>
      </c>
      <c r="K59" s="25">
        <f t="shared" si="17"/>
        <v>6870</v>
      </c>
      <c r="L59" s="25">
        <f t="shared" si="17"/>
        <v>6270</v>
      </c>
      <c r="M59" s="25">
        <f t="shared" si="17"/>
        <v>21520</v>
      </c>
      <c r="N59" s="25">
        <f t="shared" si="17"/>
        <v>21520</v>
      </c>
      <c r="O59" s="25">
        <f t="shared" si="17"/>
        <v>21520</v>
      </c>
      <c r="P59" s="25">
        <f t="shared" si="17"/>
        <v>21520</v>
      </c>
      <c r="Q59" s="25">
        <f t="shared" si="17"/>
        <v>21520</v>
      </c>
      <c r="R59" s="25">
        <f t="shared" si="17"/>
        <v>21520</v>
      </c>
      <c r="S59" s="25">
        <f t="shared" si="17"/>
        <v>21520</v>
      </c>
      <c r="T59" s="25">
        <f t="shared" si="17"/>
        <v>27620</v>
      </c>
      <c r="U59" s="25">
        <f t="shared" si="17"/>
        <v>27620</v>
      </c>
    </row>
    <row r="60" spans="1:21">
      <c r="A60" s="16"/>
      <c r="B60" s="13"/>
      <c r="C60" s="13"/>
      <c r="D60" s="13"/>
      <c r="E60" s="13"/>
      <c r="F60" s="13"/>
      <c r="G60" s="13"/>
      <c r="H60" s="13"/>
      <c r="I60" s="13"/>
      <c r="J60" s="13"/>
      <c r="K60" s="13"/>
      <c r="L60" s="13"/>
      <c r="M60" s="13"/>
      <c r="N60" s="13"/>
      <c r="O60" s="13"/>
      <c r="P60" s="13"/>
      <c r="Q60" s="13"/>
      <c r="R60" s="13"/>
      <c r="S60" s="13"/>
      <c r="T60" s="13"/>
      <c r="U60" s="14"/>
    </row>
    <row r="61" spans="1:21">
      <c r="A61" s="136" t="s">
        <v>134</v>
      </c>
      <c r="B61" s="132">
        <f>B12-B26-B39+B52</f>
        <v>27620</v>
      </c>
    </row>
    <row r="64" spans="1:21" ht="15">
      <c r="A64" s="103" t="s">
        <v>145</v>
      </c>
    </row>
    <row r="65" spans="1:21">
      <c r="A65" s="15" t="s">
        <v>159</v>
      </c>
      <c r="B65" s="9">
        <f t="shared" ref="B65:B68" si="18">SUM(C65:T65)</f>
        <v>1632</v>
      </c>
      <c r="C65" s="9">
        <f t="shared" ref="C65:U65" si="19">SUM(C7:C9)*(1-C10)*0.24</f>
        <v>0</v>
      </c>
      <c r="D65" s="9">
        <f t="shared" si="19"/>
        <v>240</v>
      </c>
      <c r="E65" s="9">
        <f t="shared" si="19"/>
        <v>216</v>
      </c>
      <c r="F65" s="9">
        <f t="shared" si="19"/>
        <v>192</v>
      </c>
      <c r="G65" s="9">
        <f t="shared" si="19"/>
        <v>192</v>
      </c>
      <c r="H65" s="9">
        <f t="shared" si="19"/>
        <v>192</v>
      </c>
      <c r="I65" s="9">
        <f t="shared" si="19"/>
        <v>0</v>
      </c>
      <c r="J65" s="9">
        <f t="shared" si="19"/>
        <v>600</v>
      </c>
      <c r="K65" s="9">
        <f t="shared" si="19"/>
        <v>0</v>
      </c>
      <c r="L65" s="9">
        <f t="shared" si="19"/>
        <v>0</v>
      </c>
      <c r="M65" s="9">
        <f t="shared" si="19"/>
        <v>0</v>
      </c>
      <c r="N65" s="9">
        <f t="shared" si="19"/>
        <v>0</v>
      </c>
      <c r="O65" s="9">
        <f t="shared" si="19"/>
        <v>0</v>
      </c>
      <c r="P65" s="9">
        <f t="shared" si="19"/>
        <v>0</v>
      </c>
      <c r="Q65" s="9">
        <f t="shared" si="19"/>
        <v>0</v>
      </c>
      <c r="R65" s="9">
        <f t="shared" si="19"/>
        <v>0</v>
      </c>
      <c r="S65" s="9">
        <f t="shared" si="19"/>
        <v>0</v>
      </c>
      <c r="T65" s="9">
        <f t="shared" si="19"/>
        <v>0</v>
      </c>
      <c r="U65" s="9">
        <f t="shared" si="19"/>
        <v>0</v>
      </c>
    </row>
    <row r="66" spans="1:21">
      <c r="A66" s="16" t="s">
        <v>146</v>
      </c>
      <c r="B66" s="13">
        <f t="shared" si="18"/>
        <v>5390</v>
      </c>
      <c r="C66" s="13">
        <f>0.24*(C15+C16+C19+C20+C21+C22+C35+C38)+0.11*C34</f>
        <v>0</v>
      </c>
      <c r="D66" s="13">
        <f t="shared" ref="D66:U66" si="20">0.24*(D19+D20+D21+D22+D35+D38)+0.11*D34</f>
        <v>0</v>
      </c>
      <c r="E66" s="13">
        <f t="shared" si="20"/>
        <v>590</v>
      </c>
      <c r="F66" s="13">
        <f t="shared" si="20"/>
        <v>0</v>
      </c>
      <c r="G66" s="13">
        <f t="shared" si="20"/>
        <v>4800</v>
      </c>
      <c r="H66" s="13">
        <f t="shared" si="20"/>
        <v>0</v>
      </c>
      <c r="I66" s="13">
        <f t="shared" si="20"/>
        <v>0</v>
      </c>
      <c r="J66" s="13">
        <f t="shared" si="20"/>
        <v>0</v>
      </c>
      <c r="K66" s="13">
        <f t="shared" si="20"/>
        <v>0</v>
      </c>
      <c r="L66" s="13">
        <f t="shared" si="20"/>
        <v>0</v>
      </c>
      <c r="M66" s="13">
        <f t="shared" si="20"/>
        <v>0</v>
      </c>
      <c r="N66" s="13">
        <f t="shared" si="20"/>
        <v>0</v>
      </c>
      <c r="O66" s="13">
        <f t="shared" si="20"/>
        <v>0</v>
      </c>
      <c r="P66" s="13">
        <f t="shared" si="20"/>
        <v>0</v>
      </c>
      <c r="Q66" s="13">
        <f t="shared" si="20"/>
        <v>0</v>
      </c>
      <c r="R66" s="13">
        <f t="shared" si="20"/>
        <v>0</v>
      </c>
      <c r="S66" s="13">
        <f t="shared" si="20"/>
        <v>0</v>
      </c>
      <c r="T66" s="13">
        <f t="shared" si="20"/>
        <v>0</v>
      </c>
      <c r="U66" s="13">
        <f t="shared" si="20"/>
        <v>0</v>
      </c>
    </row>
    <row r="67" spans="1:21">
      <c r="A67" s="15" t="s">
        <v>140</v>
      </c>
      <c r="B67" s="9">
        <f t="shared" si="18"/>
        <v>-3758</v>
      </c>
      <c r="C67" s="9">
        <f>C65-C66</f>
        <v>0</v>
      </c>
      <c r="D67" s="9">
        <f t="shared" ref="D67:U67" si="21">D65-D66</f>
        <v>240</v>
      </c>
      <c r="E67" s="9">
        <f t="shared" si="21"/>
        <v>-374</v>
      </c>
      <c r="F67" s="9">
        <f t="shared" si="21"/>
        <v>192</v>
      </c>
      <c r="G67" s="9">
        <f t="shared" si="21"/>
        <v>-4608</v>
      </c>
      <c r="H67" s="9">
        <f t="shared" si="21"/>
        <v>192</v>
      </c>
      <c r="I67" s="9">
        <f t="shared" si="21"/>
        <v>0</v>
      </c>
      <c r="J67" s="9">
        <f t="shared" si="21"/>
        <v>600</v>
      </c>
      <c r="K67" s="9">
        <f t="shared" si="21"/>
        <v>0</v>
      </c>
      <c r="L67" s="9">
        <f t="shared" si="21"/>
        <v>0</v>
      </c>
      <c r="M67" s="9">
        <f t="shared" si="21"/>
        <v>0</v>
      </c>
      <c r="N67" s="9">
        <f t="shared" si="21"/>
        <v>0</v>
      </c>
      <c r="O67" s="9">
        <f t="shared" si="21"/>
        <v>0</v>
      </c>
      <c r="P67" s="9">
        <f t="shared" si="21"/>
        <v>0</v>
      </c>
      <c r="Q67" s="9">
        <f t="shared" si="21"/>
        <v>0</v>
      </c>
      <c r="R67" s="9">
        <f t="shared" si="21"/>
        <v>0</v>
      </c>
      <c r="S67" s="9">
        <f t="shared" si="21"/>
        <v>0</v>
      </c>
      <c r="T67" s="9">
        <f t="shared" si="21"/>
        <v>0</v>
      </c>
      <c r="U67" s="9">
        <f t="shared" si="21"/>
        <v>0</v>
      </c>
    </row>
    <row r="68" spans="1:21">
      <c r="A68" s="129" t="s">
        <v>162</v>
      </c>
      <c r="B68" s="130">
        <f t="shared" si="18"/>
        <v>-3758</v>
      </c>
      <c r="C68" s="130"/>
      <c r="D68" s="130"/>
      <c r="E68" s="130">
        <f>C67</f>
        <v>0</v>
      </c>
      <c r="F68" s="130">
        <f t="shared" ref="F68:K68" si="22">IF(D67&gt;0,D67,)+IF(C67&lt;0,C67,)</f>
        <v>240</v>
      </c>
      <c r="G68" s="130">
        <f t="shared" si="22"/>
        <v>0</v>
      </c>
      <c r="H68" s="130">
        <f t="shared" si="22"/>
        <v>-182</v>
      </c>
      <c r="I68" s="130">
        <f t="shared" si="22"/>
        <v>0</v>
      </c>
      <c r="J68" s="130">
        <f t="shared" si="22"/>
        <v>-4416</v>
      </c>
      <c r="K68" s="130">
        <f t="shared" si="22"/>
        <v>0</v>
      </c>
      <c r="L68" s="130">
        <f t="shared" ref="L68:U68" si="23">IF(J67&gt;0,J67,)+IF(I67&lt;0,I67,)</f>
        <v>600</v>
      </c>
      <c r="M68" s="130">
        <f t="shared" si="23"/>
        <v>0</v>
      </c>
      <c r="N68" s="130">
        <f t="shared" si="23"/>
        <v>0</v>
      </c>
      <c r="O68" s="130">
        <f t="shared" si="23"/>
        <v>0</v>
      </c>
      <c r="P68" s="130">
        <f t="shared" si="23"/>
        <v>0</v>
      </c>
      <c r="Q68" s="130">
        <f t="shared" si="23"/>
        <v>0</v>
      </c>
      <c r="R68" s="130">
        <f t="shared" si="23"/>
        <v>0</v>
      </c>
      <c r="S68" s="130">
        <f t="shared" si="23"/>
        <v>0</v>
      </c>
      <c r="T68" s="130">
        <f t="shared" si="23"/>
        <v>0</v>
      </c>
      <c r="U68" s="130">
        <f t="shared" si="23"/>
        <v>0</v>
      </c>
    </row>
    <row r="69" spans="1:21">
      <c r="G69" s="3"/>
      <c r="H69" s="3"/>
      <c r="I69" s="3"/>
      <c r="J69" s="3"/>
    </row>
    <row r="70" spans="1:21">
      <c r="A70" s="104" t="s">
        <v>141</v>
      </c>
      <c r="H70" s="3"/>
      <c r="I70" s="3"/>
      <c r="J70" s="3"/>
      <c r="K70" s="3"/>
    </row>
    <row r="71" spans="1:21">
      <c r="A71" s="1" t="s">
        <v>160</v>
      </c>
    </row>
  </sheetData>
  <mergeCells count="10">
    <mergeCell ref="A1:B1"/>
    <mergeCell ref="A2:B2"/>
    <mergeCell ref="C1:D1"/>
    <mergeCell ref="C2:D2"/>
    <mergeCell ref="J2:N2"/>
    <mergeCell ref="O1:Q1"/>
    <mergeCell ref="O2:Q2"/>
    <mergeCell ref="E1:I1"/>
    <mergeCell ref="E2:I2"/>
    <mergeCell ref="J1:N1"/>
  </mergeCells>
  <conditionalFormatting sqref="C52:U52">
    <cfRule type="colorScale" priority="6">
      <colorScale>
        <cfvo type="min"/>
        <cfvo type="percentile" val="50"/>
        <cfvo type="max"/>
        <color rgb="FFF8696B"/>
        <color rgb="FFFFEB84"/>
        <color rgb="FF63BE7B"/>
      </colorScale>
    </cfRule>
  </conditionalFormatting>
  <conditionalFormatting sqref="C27:U27">
    <cfRule type="colorScale" priority="5">
      <colorScale>
        <cfvo type="min"/>
        <cfvo type="percentile" val="50"/>
        <cfvo type="max"/>
        <color rgb="FFF8696B"/>
        <color rgb="FFFCFCFF"/>
        <color rgb="FF63BE7B"/>
      </colorScale>
    </cfRule>
  </conditionalFormatting>
  <conditionalFormatting sqref="C39:U39">
    <cfRule type="colorScale" priority="3">
      <colorScale>
        <cfvo type="min"/>
        <cfvo type="max"/>
        <color rgb="FFFCFCFF"/>
        <color rgb="FF63BE7B"/>
      </colorScale>
    </cfRule>
    <cfRule type="colorScale" priority="4">
      <colorScale>
        <cfvo type="min"/>
        <cfvo type="percentile" val="50"/>
        <cfvo type="max"/>
        <color rgb="FFF8696B"/>
        <color rgb="FFFCFCFF"/>
        <color rgb="FF63BE7B"/>
      </colorScale>
    </cfRule>
  </conditionalFormatting>
  <conditionalFormatting sqref="C59:U59">
    <cfRule type="colorScale" priority="2">
      <colorScale>
        <cfvo type="min"/>
        <cfvo type="percentile" val="50"/>
        <cfvo type="max"/>
        <color rgb="FFF8696B"/>
        <color rgb="FFFFEB84"/>
        <color rgb="FF63BE7B"/>
      </colorScale>
    </cfRule>
  </conditionalFormatting>
  <conditionalFormatting sqref="C12:U12">
    <cfRule type="colorScale" priority="1">
      <colorScale>
        <cfvo type="min"/>
        <cfvo type="max"/>
        <color rgb="FFFCFCFF"/>
        <color rgb="FF63BE7B"/>
      </colorScale>
    </cfRule>
  </conditionalFormatting>
  <printOptions gridLines="1" gridLinesSet="0"/>
  <pageMargins left="0.35" right="0.17" top="0.53" bottom="0.51" header="0.5" footer="0.5"/>
  <pageSetup paperSize="9" orientation="landscape" horizontalDpi="4294967292" verticalDpi="0" r:id="rId1"/>
  <headerFooter alignWithMargins="0">
    <oddHeader>&amp;A</oddHeader>
    <oddFooter>Sivu &amp;P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workbookViewId="0">
      <selection activeCell="I17" sqref="I17"/>
    </sheetView>
  </sheetViews>
  <sheetFormatPr defaultRowHeight="15"/>
  <cols>
    <col min="1" max="1" width="3.7109375" style="201" customWidth="1"/>
    <col min="2" max="2" width="51.7109375" style="201" customWidth="1"/>
    <col min="3" max="5" width="13.85546875" style="201" customWidth="1"/>
    <col min="6" max="6" width="14.85546875" style="201" customWidth="1"/>
    <col min="7" max="7" width="1.5703125" style="201" customWidth="1"/>
    <col min="8" max="16384" width="9.140625" style="201"/>
  </cols>
  <sheetData>
    <row r="1" spans="2:6" ht="21">
      <c r="B1" s="200" t="s">
        <v>804</v>
      </c>
      <c r="C1" s="300" t="s">
        <v>807</v>
      </c>
    </row>
    <row r="2" spans="2:6">
      <c r="B2" s="202" t="s">
        <v>591</v>
      </c>
      <c r="C2" s="300" t="s">
        <v>808</v>
      </c>
    </row>
    <row r="3" spans="2:6">
      <c r="B3" s="235" t="str">
        <f>INFO!B2</f>
        <v>Versio 24    2022_05_06</v>
      </c>
    </row>
    <row r="4" spans="2:6">
      <c r="B4" s="202"/>
      <c r="C4" s="203"/>
      <c r="D4" s="203"/>
      <c r="E4" s="203"/>
    </row>
    <row r="5" spans="2:6">
      <c r="B5" s="319" t="s">
        <v>588</v>
      </c>
      <c r="C5" s="320">
        <v>44562</v>
      </c>
      <c r="D5" s="320">
        <f>C5-365</f>
        <v>44197</v>
      </c>
      <c r="E5" s="321">
        <f>D5-366</f>
        <v>43831</v>
      </c>
      <c r="F5" s="321">
        <f>E5-365</f>
        <v>43466</v>
      </c>
    </row>
    <row r="6" spans="2:6">
      <c r="B6" s="319" t="s">
        <v>587</v>
      </c>
      <c r="C6" s="320">
        <f>C5+364</f>
        <v>44926</v>
      </c>
      <c r="D6" s="320">
        <f>D5+364</f>
        <v>44561</v>
      </c>
      <c r="E6" s="321">
        <f>E5+365</f>
        <v>44196</v>
      </c>
      <c r="F6" s="321">
        <f t="shared" ref="F6" si="0">F5+364</f>
        <v>43830</v>
      </c>
    </row>
    <row r="7" spans="2:6" ht="45">
      <c r="B7" s="322" t="s">
        <v>809</v>
      </c>
      <c r="C7" s="323" t="s">
        <v>828</v>
      </c>
      <c r="D7" s="323" t="s">
        <v>829</v>
      </c>
      <c r="E7" s="323" t="s">
        <v>830</v>
      </c>
      <c r="F7" s="323" t="s">
        <v>830</v>
      </c>
    </row>
    <row r="8" spans="2:6" ht="15" customHeight="1">
      <c r="B8" s="324"/>
      <c r="C8" s="324"/>
      <c r="D8" s="324"/>
      <c r="E8" s="334"/>
      <c r="F8" s="334"/>
    </row>
    <row r="9" spans="2:6">
      <c r="B9" s="325" t="s">
        <v>675</v>
      </c>
      <c r="C9" s="342"/>
      <c r="D9" s="343"/>
      <c r="E9" s="340"/>
      <c r="F9" s="341"/>
    </row>
    <row r="10" spans="2:6">
      <c r="B10" s="319" t="s">
        <v>581</v>
      </c>
      <c r="C10" s="344"/>
      <c r="D10" s="343"/>
      <c r="E10" s="330"/>
      <c r="F10" s="331"/>
    </row>
    <row r="11" spans="2:6">
      <c r="B11" s="319" t="s">
        <v>592</v>
      </c>
      <c r="C11" s="344"/>
      <c r="D11" s="343"/>
      <c r="E11" s="330"/>
      <c r="F11" s="331"/>
    </row>
    <row r="12" spans="2:6" ht="30">
      <c r="B12" s="335" t="s">
        <v>825</v>
      </c>
      <c r="C12" s="345"/>
      <c r="D12" s="346"/>
      <c r="E12" s="332"/>
      <c r="F12" s="333"/>
    </row>
    <row r="13" spans="2:6">
      <c r="B13" s="337"/>
      <c r="C13" s="338"/>
      <c r="D13" s="338"/>
      <c r="E13" s="338"/>
      <c r="F13" s="339"/>
    </row>
    <row r="14" spans="2:6">
      <c r="B14" s="336" t="s">
        <v>582</v>
      </c>
      <c r="C14" s="347"/>
      <c r="D14" s="347"/>
      <c r="E14" s="347"/>
      <c r="F14" s="347"/>
    </row>
    <row r="15" spans="2:6">
      <c r="B15" s="319" t="s">
        <v>583</v>
      </c>
      <c r="C15" s="344"/>
      <c r="D15" s="344"/>
      <c r="E15" s="345"/>
      <c r="F15" s="345"/>
    </row>
    <row r="16" spans="2:6">
      <c r="B16" s="327" t="s">
        <v>826</v>
      </c>
      <c r="C16" s="344"/>
      <c r="D16" s="343"/>
      <c r="E16" s="328"/>
      <c r="F16" s="329"/>
    </row>
    <row r="17" spans="2:9" ht="15" customHeight="1">
      <c r="B17" s="319" t="s">
        <v>584</v>
      </c>
      <c r="C17" s="344"/>
      <c r="D17" s="343"/>
      <c r="E17" s="330"/>
      <c r="F17" s="331"/>
    </row>
    <row r="18" spans="2:9" ht="30">
      <c r="B18" s="326" t="s">
        <v>827</v>
      </c>
      <c r="C18" s="344"/>
      <c r="D18" s="343"/>
      <c r="E18" s="330"/>
      <c r="F18" s="331"/>
      <c r="I18" s="300" t="s">
        <v>805</v>
      </c>
    </row>
    <row r="19" spans="2:9">
      <c r="B19" s="319" t="s">
        <v>585</v>
      </c>
      <c r="C19" s="344"/>
      <c r="D19" s="343"/>
      <c r="E19" s="330"/>
      <c r="F19" s="331"/>
      <c r="I19" s="300" t="s">
        <v>806</v>
      </c>
    </row>
    <row r="20" spans="2:9">
      <c r="B20" s="319" t="s">
        <v>586</v>
      </c>
      <c r="C20" s="344"/>
      <c r="D20" s="343"/>
      <c r="E20" s="332"/>
      <c r="F20" s="333"/>
      <c r="I20" s="318" t="s">
        <v>821</v>
      </c>
    </row>
    <row r="21" spans="2:9">
      <c r="I21" s="300" t="s">
        <v>810</v>
      </c>
    </row>
    <row r="22" spans="2:9">
      <c r="B22" s="359" t="s">
        <v>563</v>
      </c>
      <c r="C22" s="359"/>
      <c r="D22" s="359"/>
      <c r="E22" s="359"/>
      <c r="F22" s="359"/>
      <c r="I22" s="300" t="s">
        <v>811</v>
      </c>
    </row>
    <row r="23" spans="2:9">
      <c r="B23" s="359"/>
      <c r="C23" s="359"/>
      <c r="D23" s="359"/>
      <c r="E23" s="359"/>
      <c r="F23" s="359"/>
    </row>
    <row r="24" spans="2:9">
      <c r="B24" s="360" t="s">
        <v>590</v>
      </c>
      <c r="C24" s="361"/>
      <c r="D24" s="361"/>
      <c r="E24" s="361"/>
      <c r="F24" s="361"/>
    </row>
    <row r="25" spans="2:9">
      <c r="B25" s="360" t="s">
        <v>589</v>
      </c>
      <c r="C25" s="361"/>
      <c r="D25" s="361"/>
      <c r="E25" s="361"/>
      <c r="F25" s="361"/>
    </row>
    <row r="26" spans="2:9" ht="15" customHeight="1"/>
    <row r="27" spans="2:9">
      <c r="I27" s="300"/>
    </row>
    <row r="28" spans="2:9">
      <c r="I28" s="300"/>
    </row>
    <row r="29" spans="2:9">
      <c r="I29" s="300"/>
    </row>
  </sheetData>
  <mergeCells count="3">
    <mergeCell ref="B22:F23"/>
    <mergeCell ref="B24:F24"/>
    <mergeCell ref="B25:F25"/>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37"/>
  <sheetViews>
    <sheetView workbookViewId="0">
      <selection activeCell="B2" sqref="B2"/>
    </sheetView>
  </sheetViews>
  <sheetFormatPr defaultRowHeight="15"/>
  <cols>
    <col min="1" max="1" width="3.7109375" style="201" customWidth="1"/>
    <col min="2" max="2" width="26.42578125" style="201" bestFit="1" customWidth="1"/>
    <col min="3" max="5" width="12.7109375" style="201" customWidth="1"/>
    <col min="6" max="6" width="1" style="201" customWidth="1"/>
    <col min="7" max="7" width="12.7109375" style="201" customWidth="1"/>
    <col min="8" max="16384" width="9.140625" style="201"/>
  </cols>
  <sheetData>
    <row r="1" spans="2:15">
      <c r="B1" s="236" t="s">
        <v>656</v>
      </c>
    </row>
    <row r="2" spans="2:15">
      <c r="B2" s="242" t="str">
        <f>INFO!B2</f>
        <v>Versio 24    2022_05_06</v>
      </c>
    </row>
    <row r="3" spans="2:15">
      <c r="B3" s="236"/>
    </row>
    <row r="4" spans="2:15">
      <c r="B4" s="236"/>
    </row>
    <row r="5" spans="2:15">
      <c r="B5" s="236"/>
    </row>
    <row r="6" spans="2:15">
      <c r="B6" s="236"/>
    </row>
    <row r="7" spans="2:15">
      <c r="B7" s="236"/>
    </row>
    <row r="8" spans="2:15">
      <c r="C8" s="204" t="s">
        <v>781</v>
      </c>
      <c r="D8"/>
      <c r="E8"/>
      <c r="F8"/>
      <c r="G8" s="204" t="s">
        <v>782</v>
      </c>
    </row>
    <row r="9" spans="2:15">
      <c r="C9" s="204"/>
      <c r="D9"/>
      <c r="E9"/>
      <c r="F9"/>
      <c r="G9" s="204"/>
    </row>
    <row r="10" spans="2:15">
      <c r="B10" s="296"/>
      <c r="C10" s="250">
        <v>2023</v>
      </c>
      <c r="D10" s="297">
        <f>C10+1</f>
        <v>2024</v>
      </c>
      <c r="E10" s="237">
        <f>D10+1</f>
        <v>2025</v>
      </c>
      <c r="F10" s="296"/>
      <c r="G10" s="299" t="s">
        <v>661</v>
      </c>
    </row>
    <row r="11" spans="2:15">
      <c r="B11" s="237" t="s">
        <v>657</v>
      </c>
      <c r="C11" s="298"/>
      <c r="D11" s="238"/>
      <c r="E11" s="238"/>
      <c r="F11" s="238"/>
      <c r="G11" s="298"/>
      <c r="I11" s="300" t="s">
        <v>784</v>
      </c>
    </row>
    <row r="12" spans="2:15">
      <c r="B12" s="237" t="s">
        <v>658</v>
      </c>
      <c r="C12" s="238"/>
      <c r="D12" s="238"/>
      <c r="E12" s="238"/>
      <c r="F12" s="238"/>
      <c r="G12" s="238"/>
      <c r="I12" s="289" t="s">
        <v>765</v>
      </c>
    </row>
    <row r="13" spans="2:15">
      <c r="B13" s="237" t="s">
        <v>659</v>
      </c>
      <c r="C13" s="238"/>
      <c r="D13" s="238"/>
      <c r="E13" s="238"/>
      <c r="F13" s="238"/>
      <c r="G13" s="238"/>
    </row>
    <row r="14" spans="2:15">
      <c r="B14"/>
      <c r="C14"/>
      <c r="D14"/>
      <c r="E14"/>
      <c r="F14"/>
      <c r="G14"/>
    </row>
    <row r="15" spans="2:15" ht="15" customHeight="1">
      <c r="B15" s="362" t="s">
        <v>660</v>
      </c>
      <c r="C15" s="362"/>
      <c r="D15" s="362"/>
      <c r="E15" s="362"/>
      <c r="F15"/>
      <c r="G15"/>
      <c r="I15" s="366"/>
      <c r="J15" s="366"/>
      <c r="K15" s="366"/>
      <c r="L15" s="366"/>
      <c r="M15" s="366"/>
      <c r="N15" s="366"/>
      <c r="O15" s="366"/>
    </row>
    <row r="16" spans="2:15">
      <c r="B16" s="362"/>
      <c r="C16" s="362"/>
      <c r="D16" s="362"/>
      <c r="E16" s="362"/>
      <c r="F16"/>
      <c r="G16"/>
    </row>
    <row r="17" spans="2:9">
      <c r="B17" s="240"/>
      <c r="C17" s="240"/>
      <c r="D17" s="240"/>
      <c r="E17" s="240"/>
      <c r="F17"/>
      <c r="G17"/>
    </row>
    <row r="19" spans="2:9">
      <c r="B19" s="236" t="s">
        <v>662</v>
      </c>
      <c r="C19"/>
      <c r="D19"/>
      <c r="E19"/>
      <c r="F19"/>
      <c r="G19"/>
    </row>
    <row r="20" spans="2:9">
      <c r="B20" s="237"/>
      <c r="C20" s="250">
        <v>2023</v>
      </c>
      <c r="D20" s="297">
        <f>C20+1</f>
        <v>2024</v>
      </c>
      <c r="E20" s="237">
        <f>D20+1</f>
        <v>2025</v>
      </c>
      <c r="F20" s="296"/>
      <c r="G20" s="299" t="s">
        <v>661</v>
      </c>
    </row>
    <row r="21" spans="2:9">
      <c r="B21" s="239" t="s">
        <v>663</v>
      </c>
      <c r="C21" s="238"/>
      <c r="D21" s="238"/>
      <c r="E21" s="238"/>
      <c r="F21" s="238"/>
      <c r="G21" s="238"/>
    </row>
    <row r="22" spans="2:9">
      <c r="B22" s="239" t="s">
        <v>664</v>
      </c>
      <c r="C22" s="238"/>
      <c r="D22" s="238"/>
      <c r="E22" s="238"/>
      <c r="F22" s="238"/>
      <c r="G22" s="238"/>
      <c r="I22" s="300" t="s">
        <v>783</v>
      </c>
    </row>
    <row r="23" spans="2:9">
      <c r="B23" s="239" t="s">
        <v>665</v>
      </c>
      <c r="C23" s="238"/>
      <c r="D23" s="238"/>
      <c r="E23" s="238"/>
      <c r="F23" s="238"/>
      <c r="G23" s="238"/>
    </row>
    <row r="24" spans="2:9">
      <c r="B24" s="302"/>
      <c r="C24" s="301"/>
      <c r="D24" s="301"/>
      <c r="E24" s="301"/>
      <c r="F24" s="301"/>
      <c r="G24" s="301"/>
    </row>
    <row r="25" spans="2:9">
      <c r="B25"/>
      <c r="C25"/>
      <c r="D25"/>
      <c r="E25"/>
      <c r="F25"/>
      <c r="G25"/>
    </row>
    <row r="26" spans="2:9">
      <c r="B26" s="363" t="s">
        <v>670</v>
      </c>
      <c r="C26" s="364"/>
      <c r="D26" s="364"/>
      <c r="E26" s="364"/>
      <c r="F26"/>
      <c r="G26"/>
    </row>
    <row r="27" spans="2:9">
      <c r="B27" s="364"/>
      <c r="C27" s="364"/>
      <c r="D27" s="364"/>
      <c r="E27" s="364"/>
      <c r="F27"/>
      <c r="G27"/>
    </row>
    <row r="28" spans="2:9">
      <c r="B28" s="241"/>
      <c r="C28" s="241"/>
      <c r="D28" s="241"/>
      <c r="E28" s="241"/>
      <c r="F28"/>
      <c r="G28"/>
    </row>
    <row r="30" spans="2:9">
      <c r="B30" s="236" t="s">
        <v>669</v>
      </c>
      <c r="C30"/>
      <c r="D30"/>
      <c r="E30"/>
      <c r="F30"/>
      <c r="G30"/>
    </row>
    <row r="31" spans="2:9">
      <c r="B31" s="237"/>
      <c r="C31" s="250">
        <v>2023</v>
      </c>
      <c r="D31" s="297">
        <f>C31+1</f>
        <v>2024</v>
      </c>
      <c r="E31" s="237">
        <f>D31+1</f>
        <v>2025</v>
      </c>
      <c r="F31" s="296"/>
      <c r="G31" s="299" t="s">
        <v>661</v>
      </c>
    </row>
    <row r="32" spans="2:9" ht="15" customHeight="1">
      <c r="B32" s="239" t="s">
        <v>666</v>
      </c>
      <c r="C32" s="238"/>
      <c r="D32" s="238"/>
      <c r="E32" s="238"/>
      <c r="F32" s="238"/>
      <c r="G32" s="238"/>
    </row>
    <row r="33" spans="2:7">
      <c r="B33" s="239" t="s">
        <v>667</v>
      </c>
      <c r="C33" s="238"/>
      <c r="D33" s="238"/>
      <c r="E33" s="238"/>
      <c r="F33" s="238"/>
      <c r="G33" s="238"/>
    </row>
    <row r="34" spans="2:7">
      <c r="B34" s="239" t="s">
        <v>668</v>
      </c>
      <c r="C34" s="238"/>
      <c r="D34" s="238"/>
      <c r="E34" s="238"/>
      <c r="F34" s="238"/>
      <c r="G34" s="238"/>
    </row>
    <row r="35" spans="2:7">
      <c r="B35"/>
      <c r="C35"/>
      <c r="D35"/>
      <c r="E35"/>
      <c r="F35"/>
      <c r="G35"/>
    </row>
    <row r="36" spans="2:7">
      <c r="B36" s="365" t="s">
        <v>764</v>
      </c>
      <c r="C36" s="362"/>
      <c r="D36" s="362"/>
      <c r="E36" s="362"/>
      <c r="F36"/>
      <c r="G36"/>
    </row>
    <row r="37" spans="2:7">
      <c r="B37" s="362"/>
      <c r="C37" s="362"/>
      <c r="D37" s="362"/>
      <c r="E37" s="362"/>
      <c r="F37"/>
      <c r="G37"/>
    </row>
  </sheetData>
  <mergeCells count="4">
    <mergeCell ref="B15:E16"/>
    <mergeCell ref="B26:E27"/>
    <mergeCell ref="B36:E37"/>
    <mergeCell ref="I15:O15"/>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9"/>
  <sheetViews>
    <sheetView topLeftCell="A7" workbookViewId="0">
      <selection activeCell="K8" sqref="K8"/>
    </sheetView>
  </sheetViews>
  <sheetFormatPr defaultRowHeight="12.75"/>
  <cols>
    <col min="1" max="1" width="2.28515625" style="39" customWidth="1"/>
    <col min="2" max="2" width="30.28515625" style="40" customWidth="1"/>
    <col min="3" max="3" width="2.5703125" style="41" customWidth="1"/>
    <col min="4" max="4" width="13.28515625" style="39" customWidth="1"/>
    <col min="5" max="5" width="5.7109375" style="39" customWidth="1"/>
    <col min="6" max="6" width="1.42578125" style="39" customWidth="1"/>
    <col min="7" max="7" width="6.5703125" style="39" customWidth="1"/>
    <col min="8" max="8" width="13.28515625" style="39" customWidth="1"/>
    <col min="9" max="9" width="3.140625" style="42" customWidth="1"/>
    <col min="10" max="10" width="1.42578125" style="42" customWidth="1"/>
    <col min="11" max="11" width="4.7109375" style="42" customWidth="1"/>
    <col min="12" max="12" width="10.7109375" style="39" customWidth="1"/>
    <col min="13" max="13" width="5.7109375" style="39" customWidth="1"/>
    <col min="14" max="14" width="1.42578125" style="39" customWidth="1"/>
    <col min="15" max="15" width="5.7109375" style="39" customWidth="1"/>
    <col min="16" max="16" width="10.7109375" style="39" customWidth="1"/>
    <col min="17" max="17" width="5.7109375" style="39" customWidth="1"/>
    <col min="18" max="18" width="1.42578125" style="39" customWidth="1"/>
    <col min="19" max="19" width="5.7109375" style="39" customWidth="1"/>
    <col min="20" max="16384" width="9.140625" style="39"/>
  </cols>
  <sheetData>
    <row r="1" spans="1:21" ht="9.75" customHeight="1"/>
    <row r="2" spans="1:21">
      <c r="B2" s="43" t="s">
        <v>37</v>
      </c>
      <c r="E2" s="44" t="s">
        <v>38</v>
      </c>
      <c r="R2" s="44"/>
      <c r="S2" s="45" t="s">
        <v>39</v>
      </c>
    </row>
    <row r="3" spans="1:21">
      <c r="E3" s="46" t="s">
        <v>40</v>
      </c>
    </row>
    <row r="4" spans="1:21">
      <c r="E4" s="370"/>
      <c r="F4" s="371"/>
      <c r="G4" s="371"/>
    </row>
    <row r="5" spans="1:21">
      <c r="B5" s="47" t="s">
        <v>41</v>
      </c>
      <c r="E5" s="46" t="s">
        <v>42</v>
      </c>
      <c r="F5" s="46"/>
      <c r="G5" s="46"/>
      <c r="J5" s="48" t="s">
        <v>43</v>
      </c>
      <c r="P5" s="46" t="s">
        <v>44</v>
      </c>
      <c r="U5" s="49"/>
    </row>
    <row r="6" spans="1:21">
      <c r="B6" s="372"/>
      <c r="C6" s="372"/>
      <c r="D6" s="373"/>
      <c r="E6" s="374"/>
      <c r="F6" s="375"/>
      <c r="G6" s="375"/>
      <c r="H6" s="375"/>
      <c r="I6" s="376"/>
      <c r="J6" s="377"/>
      <c r="K6" s="378"/>
      <c r="L6" s="378"/>
      <c r="M6" s="378"/>
      <c r="N6" s="378"/>
      <c r="O6" s="376"/>
      <c r="P6" s="379"/>
      <c r="Q6" s="375"/>
      <c r="R6" s="378"/>
      <c r="S6" s="376"/>
      <c r="U6" s="49"/>
    </row>
    <row r="7" spans="1:21" ht="14.25" customHeight="1">
      <c r="B7" s="47"/>
      <c r="D7" s="367" t="s">
        <v>183</v>
      </c>
      <c r="E7" s="367"/>
      <c r="F7" s="367"/>
      <c r="G7" s="367"/>
      <c r="H7" s="368" t="s">
        <v>181</v>
      </c>
      <c r="I7" s="368"/>
      <c r="J7" s="368"/>
      <c r="K7" s="368"/>
      <c r="L7" s="369" t="s">
        <v>182</v>
      </c>
      <c r="M7" s="369"/>
      <c r="N7" s="369"/>
      <c r="O7" s="369"/>
      <c r="P7" s="369"/>
      <c r="Q7" s="369"/>
      <c r="R7" s="369"/>
      <c r="S7" s="369"/>
    </row>
    <row r="8" spans="1:21">
      <c r="B8" s="50"/>
      <c r="C8" s="51"/>
      <c r="D8" s="118" t="s">
        <v>45</v>
      </c>
      <c r="E8" s="123">
        <f>I8</f>
        <v>12</v>
      </c>
      <c r="F8" s="119" t="s">
        <v>46</v>
      </c>
      <c r="G8" s="121">
        <f ca="1">K8-365</f>
        <v>44511.582428240741</v>
      </c>
      <c r="H8" s="118" t="s">
        <v>47</v>
      </c>
      <c r="I8" s="124">
        <v>12</v>
      </c>
      <c r="J8" s="119" t="s">
        <v>46</v>
      </c>
      <c r="K8" s="125">
        <f ca="1">kassavirtaennuste!C5+100</f>
        <v>44876.582428240741</v>
      </c>
      <c r="L8" s="118" t="s">
        <v>48</v>
      </c>
      <c r="M8" s="123">
        <f>I8</f>
        <v>12</v>
      </c>
      <c r="N8" s="119" t="s">
        <v>46</v>
      </c>
      <c r="O8" s="121">
        <f ca="1">K8+365</f>
        <v>45241.582428240741</v>
      </c>
      <c r="P8" s="118" t="s">
        <v>49</v>
      </c>
      <c r="Q8" s="123">
        <f>M8</f>
        <v>12</v>
      </c>
      <c r="R8" s="119" t="s">
        <v>46</v>
      </c>
      <c r="S8" s="121">
        <f ca="1">O8+365</f>
        <v>45606.582428240741</v>
      </c>
      <c r="U8" s="39" t="s">
        <v>147</v>
      </c>
    </row>
    <row r="9" spans="1:21">
      <c r="B9" s="54"/>
      <c r="C9" s="55"/>
      <c r="D9" s="52" t="s">
        <v>50</v>
      </c>
      <c r="E9" s="383" t="s">
        <v>51</v>
      </c>
      <c r="F9" s="384"/>
      <c r="G9" s="385"/>
      <c r="H9" s="52" t="s">
        <v>50</v>
      </c>
      <c r="I9" s="383" t="s">
        <v>51</v>
      </c>
      <c r="J9" s="384"/>
      <c r="K9" s="385"/>
      <c r="L9" s="52" t="s">
        <v>50</v>
      </c>
      <c r="M9" s="383" t="s">
        <v>51</v>
      </c>
      <c r="N9" s="384"/>
      <c r="O9" s="385"/>
      <c r="P9" s="52" t="s">
        <v>50</v>
      </c>
      <c r="Q9" s="383" t="s">
        <v>51</v>
      </c>
      <c r="R9" s="384"/>
      <c r="S9" s="385"/>
    </row>
    <row r="10" spans="1:21">
      <c r="A10" s="56"/>
      <c r="B10" s="57" t="s">
        <v>52</v>
      </c>
      <c r="C10" s="58"/>
      <c r="D10" s="59"/>
      <c r="E10" s="380"/>
      <c r="F10" s="381"/>
      <c r="G10" s="382"/>
      <c r="H10" s="59"/>
      <c r="I10" s="380"/>
      <c r="J10" s="381"/>
      <c r="K10" s="382"/>
      <c r="L10" s="59"/>
      <c r="M10" s="380"/>
      <c r="N10" s="381"/>
      <c r="O10" s="382"/>
      <c r="P10" s="59"/>
      <c r="Q10" s="380"/>
      <c r="R10" s="381"/>
      <c r="S10" s="382"/>
    </row>
    <row r="11" spans="1:21">
      <c r="A11" s="56"/>
      <c r="B11" s="57" t="s">
        <v>135</v>
      </c>
      <c r="C11" s="60" t="s">
        <v>53</v>
      </c>
      <c r="D11" s="59"/>
      <c r="E11" s="380"/>
      <c r="F11" s="381"/>
      <c r="G11" s="382"/>
      <c r="H11" s="59"/>
      <c r="I11" s="380"/>
      <c r="J11" s="381"/>
      <c r="K11" s="382"/>
      <c r="L11" s="59"/>
      <c r="M11" s="380"/>
      <c r="N11" s="381"/>
      <c r="O11" s="382"/>
      <c r="P11" s="59"/>
      <c r="Q11" s="380"/>
      <c r="R11" s="381"/>
      <c r="S11" s="382"/>
      <c r="U11" s="39" t="s">
        <v>150</v>
      </c>
    </row>
    <row r="12" spans="1:21">
      <c r="A12" s="56"/>
      <c r="B12" s="61" t="s">
        <v>54</v>
      </c>
      <c r="C12" s="58"/>
      <c r="D12" s="62">
        <f>SUM(D10:D11)</f>
        <v>0</v>
      </c>
      <c r="E12" s="386" t="s">
        <v>55</v>
      </c>
      <c r="F12" s="387"/>
      <c r="G12" s="388"/>
      <c r="H12" s="62">
        <f>SUM(H10:H11)</f>
        <v>0</v>
      </c>
      <c r="I12" s="386">
        <v>100</v>
      </c>
      <c r="J12" s="387"/>
      <c r="K12" s="388"/>
      <c r="L12" s="62">
        <f>SUM(L10:L11)</f>
        <v>0</v>
      </c>
      <c r="M12" s="386" t="s">
        <v>55</v>
      </c>
      <c r="N12" s="387"/>
      <c r="O12" s="388"/>
      <c r="P12" s="62">
        <f>SUM(P10:P11)</f>
        <v>0</v>
      </c>
      <c r="Q12" s="386" t="s">
        <v>55</v>
      </c>
      <c r="R12" s="387"/>
      <c r="S12" s="388"/>
    </row>
    <row r="13" spans="1:21">
      <c r="A13" s="56"/>
      <c r="B13" s="57" t="s">
        <v>56</v>
      </c>
      <c r="C13" s="63" t="s">
        <v>57</v>
      </c>
      <c r="D13" s="59"/>
      <c r="E13" s="389" t="str">
        <f>IF(ISERROR(D13/D$12*100),"-",D13/D$12*100)</f>
        <v>-</v>
      </c>
      <c r="F13" s="390"/>
      <c r="G13" s="391"/>
      <c r="H13" s="59"/>
      <c r="I13" s="389" t="str">
        <f>IF(ISERROR(H13/H$12*100),"-",H13/H$12*100)</f>
        <v>-</v>
      </c>
      <c r="J13" s="390"/>
      <c r="K13" s="391"/>
      <c r="L13" s="59"/>
      <c r="M13" s="389" t="str">
        <f>IF(ISERROR(L13/L$12*100),"-",L13/L$12*100)</f>
        <v>-</v>
      </c>
      <c r="N13" s="390"/>
      <c r="O13" s="391"/>
      <c r="P13" s="59"/>
      <c r="Q13" s="389" t="str">
        <f>IF(ISERROR(P13/P$12*100),"-",P13/P$12*100)</f>
        <v>-</v>
      </c>
      <c r="R13" s="390"/>
      <c r="S13" s="391"/>
    </row>
    <row r="14" spans="1:21">
      <c r="A14" s="56"/>
      <c r="B14" s="57" t="s">
        <v>58</v>
      </c>
      <c r="C14" s="63" t="s">
        <v>57</v>
      </c>
      <c r="D14" s="59"/>
      <c r="E14" s="389" t="str">
        <f t="shared" ref="E14:E28" si="0">IF(ISERROR(D14/D$12*100),"-",D14/D$12*100)</f>
        <v>-</v>
      </c>
      <c r="F14" s="390"/>
      <c r="G14" s="391"/>
      <c r="H14" s="59"/>
      <c r="I14" s="389" t="str">
        <f t="shared" ref="I14:I28" si="1">IF(ISERROR(H14/H$12*100),"-",H14/H$12*100)</f>
        <v>-</v>
      </c>
      <c r="J14" s="390"/>
      <c r="K14" s="391"/>
      <c r="L14" s="59"/>
      <c r="M14" s="389" t="str">
        <f t="shared" ref="M14:M28" si="2">IF(ISERROR(L14/L$12*100),"-",L14/L$12*100)</f>
        <v>-</v>
      </c>
      <c r="N14" s="390"/>
      <c r="O14" s="391"/>
      <c r="P14" s="59"/>
      <c r="Q14" s="389" t="str">
        <f t="shared" ref="Q14:Q28" si="3">IF(ISERROR(P14/P$12*100),"-",P14/P$12*100)</f>
        <v>-</v>
      </c>
      <c r="R14" s="390"/>
      <c r="S14" s="391"/>
    </row>
    <row r="15" spans="1:21">
      <c r="A15" s="56"/>
      <c r="B15" s="57" t="s">
        <v>59</v>
      </c>
      <c r="C15" s="63" t="s">
        <v>57</v>
      </c>
      <c r="D15" s="59"/>
      <c r="E15" s="389" t="str">
        <f t="shared" si="0"/>
        <v>-</v>
      </c>
      <c r="F15" s="390"/>
      <c r="G15" s="391"/>
      <c r="H15" s="59"/>
      <c r="I15" s="389" t="str">
        <f t="shared" si="1"/>
        <v>-</v>
      </c>
      <c r="J15" s="390"/>
      <c r="K15" s="391"/>
      <c r="L15" s="59"/>
      <c r="M15" s="389" t="str">
        <f t="shared" si="2"/>
        <v>-</v>
      </c>
      <c r="N15" s="390"/>
      <c r="O15" s="391"/>
      <c r="P15" s="59"/>
      <c r="Q15" s="389" t="str">
        <f t="shared" si="3"/>
        <v>-</v>
      </c>
      <c r="R15" s="390"/>
      <c r="S15" s="391"/>
    </row>
    <row r="16" spans="1:21">
      <c r="A16" s="56"/>
      <c r="B16" s="57" t="s">
        <v>60</v>
      </c>
      <c r="C16" s="63" t="s">
        <v>57</v>
      </c>
      <c r="D16" s="59"/>
      <c r="E16" s="389" t="str">
        <f t="shared" si="0"/>
        <v>-</v>
      </c>
      <c r="F16" s="390"/>
      <c r="G16" s="391"/>
      <c r="H16" s="59"/>
      <c r="I16" s="389" t="str">
        <f t="shared" si="1"/>
        <v>-</v>
      </c>
      <c r="J16" s="390"/>
      <c r="K16" s="391"/>
      <c r="L16" s="59"/>
      <c r="M16" s="389" t="str">
        <f t="shared" si="2"/>
        <v>-</v>
      </c>
      <c r="N16" s="390"/>
      <c r="O16" s="391"/>
      <c r="P16" s="59"/>
      <c r="Q16" s="389" t="str">
        <f t="shared" si="3"/>
        <v>-</v>
      </c>
      <c r="R16" s="390"/>
      <c r="S16" s="391"/>
    </row>
    <row r="17" spans="1:21">
      <c r="A17" s="56"/>
      <c r="B17" s="57" t="s">
        <v>61</v>
      </c>
      <c r="C17" s="60" t="s">
        <v>62</v>
      </c>
      <c r="D17" s="59"/>
      <c r="E17" s="389" t="str">
        <f t="shared" si="0"/>
        <v>-</v>
      </c>
      <c r="F17" s="390"/>
      <c r="G17" s="391"/>
      <c r="H17" s="59"/>
      <c r="I17" s="389" t="str">
        <f t="shared" si="1"/>
        <v>-</v>
      </c>
      <c r="J17" s="390"/>
      <c r="K17" s="391"/>
      <c r="L17" s="59"/>
      <c r="M17" s="389" t="str">
        <f t="shared" si="2"/>
        <v>-</v>
      </c>
      <c r="N17" s="390"/>
      <c r="O17" s="391"/>
      <c r="P17" s="59"/>
      <c r="Q17" s="389" t="str">
        <f t="shared" si="3"/>
        <v>-</v>
      </c>
      <c r="R17" s="390"/>
      <c r="S17" s="391"/>
    </row>
    <row r="18" spans="1:21">
      <c r="A18" s="56"/>
      <c r="B18" s="61" t="s">
        <v>63</v>
      </c>
      <c r="C18" s="64" t="s">
        <v>64</v>
      </c>
      <c r="D18" s="62">
        <f>SUM(D12,-D13,-D14,-D15,-D16,D17)</f>
        <v>0</v>
      </c>
      <c r="E18" s="389" t="str">
        <f t="shared" si="0"/>
        <v>-</v>
      </c>
      <c r="F18" s="390"/>
      <c r="G18" s="391"/>
      <c r="H18" s="62">
        <f>SUM(H12,-H13,-H14,-H15,-H16,H17)</f>
        <v>0</v>
      </c>
      <c r="I18" s="389" t="str">
        <f t="shared" si="1"/>
        <v>-</v>
      </c>
      <c r="J18" s="390"/>
      <c r="K18" s="391"/>
      <c r="L18" s="62">
        <f>SUM(L12,-L13,-L14,-L15,-L16,L17)</f>
        <v>0</v>
      </c>
      <c r="M18" s="389" t="str">
        <f t="shared" si="2"/>
        <v>-</v>
      </c>
      <c r="N18" s="390"/>
      <c r="O18" s="391"/>
      <c r="P18" s="62">
        <f>SUM(P12,-P13,-P14,-P15,-P16,P17)</f>
        <v>0</v>
      </c>
      <c r="Q18" s="389" t="str">
        <f t="shared" si="3"/>
        <v>-</v>
      </c>
      <c r="R18" s="390"/>
      <c r="S18" s="391"/>
    </row>
    <row r="19" spans="1:21">
      <c r="B19" s="57" t="s">
        <v>65</v>
      </c>
      <c r="C19" s="63" t="s">
        <v>57</v>
      </c>
      <c r="D19" s="59"/>
      <c r="E19" s="389" t="str">
        <f t="shared" si="0"/>
        <v>-</v>
      </c>
      <c r="F19" s="390"/>
      <c r="G19" s="391"/>
      <c r="H19" s="59"/>
      <c r="I19" s="389" t="str">
        <f t="shared" si="1"/>
        <v>-</v>
      </c>
      <c r="J19" s="390"/>
      <c r="K19" s="391"/>
      <c r="L19" s="59"/>
      <c r="M19" s="389" t="str">
        <f t="shared" si="2"/>
        <v>-</v>
      </c>
      <c r="N19" s="390"/>
      <c r="O19" s="391"/>
      <c r="P19" s="59"/>
      <c r="Q19" s="389" t="str">
        <f t="shared" si="3"/>
        <v>-</v>
      </c>
      <c r="R19" s="390"/>
      <c r="S19" s="391"/>
    </row>
    <row r="20" spans="1:21">
      <c r="B20" s="61" t="s">
        <v>66</v>
      </c>
      <c r="C20" s="64" t="s">
        <v>64</v>
      </c>
      <c r="D20" s="62">
        <f>SUM(D18,-D19)</f>
        <v>0</v>
      </c>
      <c r="E20" s="389" t="str">
        <f t="shared" si="0"/>
        <v>-</v>
      </c>
      <c r="F20" s="390"/>
      <c r="G20" s="391"/>
      <c r="H20" s="62">
        <f>SUM(H18,-H19)</f>
        <v>0</v>
      </c>
      <c r="I20" s="389" t="str">
        <f t="shared" si="1"/>
        <v>-</v>
      </c>
      <c r="J20" s="390"/>
      <c r="K20" s="391"/>
      <c r="L20" s="62">
        <f>SUM(L18,-L19)</f>
        <v>0</v>
      </c>
      <c r="M20" s="389" t="str">
        <f t="shared" si="2"/>
        <v>-</v>
      </c>
      <c r="N20" s="390"/>
      <c r="O20" s="391"/>
      <c r="P20" s="62">
        <f>SUM(P18,-P19)</f>
        <v>0</v>
      </c>
      <c r="Q20" s="389" t="str">
        <f t="shared" si="3"/>
        <v>-</v>
      </c>
      <c r="R20" s="390"/>
      <c r="S20" s="391"/>
    </row>
    <row r="21" spans="1:21">
      <c r="B21" s="57" t="s">
        <v>67</v>
      </c>
      <c r="C21" s="60" t="s">
        <v>53</v>
      </c>
      <c r="D21" s="59"/>
      <c r="E21" s="389" t="str">
        <f t="shared" si="0"/>
        <v>-</v>
      </c>
      <c r="F21" s="390"/>
      <c r="G21" s="391"/>
      <c r="H21" s="59"/>
      <c r="I21" s="389" t="str">
        <f t="shared" si="1"/>
        <v>-</v>
      </c>
      <c r="J21" s="390"/>
      <c r="K21" s="391"/>
      <c r="L21" s="59"/>
      <c r="M21" s="389" t="str">
        <f t="shared" si="2"/>
        <v>-</v>
      </c>
      <c r="N21" s="390"/>
      <c r="O21" s="391"/>
      <c r="P21" s="59"/>
      <c r="Q21" s="389" t="str">
        <f t="shared" si="3"/>
        <v>-</v>
      </c>
      <c r="R21" s="390"/>
      <c r="S21" s="391"/>
    </row>
    <row r="22" spans="1:21">
      <c r="B22" s="57" t="s">
        <v>68</v>
      </c>
      <c r="C22" s="60" t="s">
        <v>53</v>
      </c>
      <c r="D22" s="59"/>
      <c r="E22" s="389" t="str">
        <f t="shared" si="0"/>
        <v>-</v>
      </c>
      <c r="F22" s="390"/>
      <c r="G22" s="391"/>
      <c r="H22" s="59"/>
      <c r="I22" s="389" t="str">
        <f t="shared" si="1"/>
        <v>-</v>
      </c>
      <c r="J22" s="390"/>
      <c r="K22" s="391"/>
      <c r="L22" s="59"/>
      <c r="M22" s="389" t="str">
        <f t="shared" si="2"/>
        <v>-</v>
      </c>
      <c r="N22" s="390"/>
      <c r="O22" s="391"/>
      <c r="P22" s="59"/>
      <c r="Q22" s="389" t="str">
        <f t="shared" si="3"/>
        <v>-</v>
      </c>
      <c r="R22" s="390"/>
      <c r="S22" s="391"/>
    </row>
    <row r="23" spans="1:21">
      <c r="B23" s="57" t="s">
        <v>69</v>
      </c>
      <c r="C23" s="63" t="s">
        <v>57</v>
      </c>
      <c r="D23" s="59"/>
      <c r="E23" s="389" t="str">
        <f t="shared" si="0"/>
        <v>-</v>
      </c>
      <c r="F23" s="390"/>
      <c r="G23" s="391"/>
      <c r="H23" s="59"/>
      <c r="I23" s="389" t="str">
        <f t="shared" si="1"/>
        <v>-</v>
      </c>
      <c r="J23" s="390"/>
      <c r="K23" s="391"/>
      <c r="L23" s="59"/>
      <c r="M23" s="389" t="str">
        <f t="shared" si="2"/>
        <v>-</v>
      </c>
      <c r="N23" s="390"/>
      <c r="O23" s="391"/>
      <c r="P23" s="59"/>
      <c r="Q23" s="389" t="str">
        <f t="shared" si="3"/>
        <v>-</v>
      </c>
      <c r="R23" s="390"/>
      <c r="S23" s="391"/>
    </row>
    <row r="24" spans="1:21">
      <c r="B24" s="57" t="s">
        <v>70</v>
      </c>
      <c r="C24" s="63" t="s">
        <v>57</v>
      </c>
      <c r="D24" s="59"/>
      <c r="E24" s="389" t="str">
        <f t="shared" si="0"/>
        <v>-</v>
      </c>
      <c r="F24" s="390"/>
      <c r="G24" s="391"/>
      <c r="H24" s="59"/>
      <c r="I24" s="389" t="str">
        <f t="shared" si="1"/>
        <v>-</v>
      </c>
      <c r="J24" s="390"/>
      <c r="K24" s="391"/>
      <c r="L24" s="59"/>
      <c r="M24" s="389" t="str">
        <f t="shared" si="2"/>
        <v>-</v>
      </c>
      <c r="N24" s="390"/>
      <c r="O24" s="391"/>
      <c r="P24" s="59"/>
      <c r="Q24" s="389" t="str">
        <f t="shared" si="3"/>
        <v>-</v>
      </c>
      <c r="R24" s="390"/>
      <c r="S24" s="391"/>
    </row>
    <row r="25" spans="1:21">
      <c r="B25" s="61" t="s">
        <v>71</v>
      </c>
      <c r="C25" s="64" t="s">
        <v>64</v>
      </c>
      <c r="D25" s="62">
        <f>SUM(D20,D21,D22,-D23,-D24)</f>
        <v>0</v>
      </c>
      <c r="E25" s="389" t="str">
        <f t="shared" si="0"/>
        <v>-</v>
      </c>
      <c r="F25" s="390"/>
      <c r="G25" s="391"/>
      <c r="H25" s="62">
        <f>SUM(H20,H21,H22,-H23,-H24)</f>
        <v>0</v>
      </c>
      <c r="I25" s="389" t="str">
        <f t="shared" si="1"/>
        <v>-</v>
      </c>
      <c r="J25" s="390"/>
      <c r="K25" s="391"/>
      <c r="L25" s="62">
        <f>SUM(L20,L21,L22,-L23,-L24)</f>
        <v>0</v>
      </c>
      <c r="M25" s="389" t="str">
        <f t="shared" si="2"/>
        <v>-</v>
      </c>
      <c r="N25" s="390"/>
      <c r="O25" s="391"/>
      <c r="P25" s="62">
        <f>SUM(P20,P21,P22,-P23,-P24)</f>
        <v>0</v>
      </c>
      <c r="Q25" s="389" t="str">
        <f t="shared" si="3"/>
        <v>-</v>
      </c>
      <c r="R25" s="390"/>
      <c r="S25" s="391"/>
    </row>
    <row r="26" spans="1:21">
      <c r="B26" s="57" t="s">
        <v>152</v>
      </c>
      <c r="C26" s="60" t="s">
        <v>53</v>
      </c>
      <c r="D26" s="59"/>
      <c r="E26" s="389" t="str">
        <f t="shared" si="0"/>
        <v>-</v>
      </c>
      <c r="F26" s="390"/>
      <c r="G26" s="391"/>
      <c r="H26" s="59"/>
      <c r="I26" s="389" t="str">
        <f t="shared" si="1"/>
        <v>-</v>
      </c>
      <c r="J26" s="390"/>
      <c r="K26" s="391"/>
      <c r="L26" s="59"/>
      <c r="M26" s="389" t="str">
        <f t="shared" si="2"/>
        <v>-</v>
      </c>
      <c r="N26" s="390"/>
      <c r="O26" s="391"/>
      <c r="P26" s="59"/>
      <c r="Q26" s="389" t="str">
        <f t="shared" si="3"/>
        <v>-</v>
      </c>
      <c r="R26" s="390"/>
      <c r="S26" s="391"/>
      <c r="U26" s="39" t="s">
        <v>151</v>
      </c>
    </row>
    <row r="27" spans="1:21">
      <c r="B27" s="57" t="s">
        <v>72</v>
      </c>
      <c r="C27" s="63" t="s">
        <v>57</v>
      </c>
      <c r="D27" s="59"/>
      <c r="E27" s="389" t="str">
        <f t="shared" si="0"/>
        <v>-</v>
      </c>
      <c r="F27" s="390"/>
      <c r="G27" s="391"/>
      <c r="H27" s="59"/>
      <c r="I27" s="389" t="str">
        <f t="shared" si="1"/>
        <v>-</v>
      </c>
      <c r="J27" s="390"/>
      <c r="K27" s="391"/>
      <c r="L27" s="59"/>
      <c r="M27" s="389" t="str">
        <f t="shared" si="2"/>
        <v>-</v>
      </c>
      <c r="N27" s="390"/>
      <c r="O27" s="391"/>
      <c r="P27" s="59"/>
      <c r="Q27" s="389" t="str">
        <f t="shared" si="3"/>
        <v>-</v>
      </c>
      <c r="R27" s="390"/>
      <c r="S27" s="391"/>
    </row>
    <row r="28" spans="1:21">
      <c r="B28" s="61" t="s">
        <v>73</v>
      </c>
      <c r="C28" s="64" t="s">
        <v>64</v>
      </c>
      <c r="D28" s="62">
        <f>SUM(D25,D26,-D27)</f>
        <v>0</v>
      </c>
      <c r="E28" s="389" t="str">
        <f t="shared" si="0"/>
        <v>-</v>
      </c>
      <c r="F28" s="390"/>
      <c r="G28" s="391"/>
      <c r="H28" s="62">
        <f>SUM(H25,H26,-H27)</f>
        <v>0</v>
      </c>
      <c r="I28" s="389" t="str">
        <f t="shared" si="1"/>
        <v>-</v>
      </c>
      <c r="J28" s="390"/>
      <c r="K28" s="391"/>
      <c r="L28" s="62">
        <f>SUM(L25,L26,-L27)</f>
        <v>0</v>
      </c>
      <c r="M28" s="389" t="str">
        <f t="shared" si="2"/>
        <v>-</v>
      </c>
      <c r="N28" s="390"/>
      <c r="O28" s="391"/>
      <c r="P28" s="62">
        <f>SUM(P25,P26,-P27)</f>
        <v>0</v>
      </c>
      <c r="Q28" s="389" t="str">
        <f t="shared" si="3"/>
        <v>-</v>
      </c>
      <c r="R28" s="390"/>
      <c r="S28" s="391"/>
    </row>
    <row r="29" spans="1:21">
      <c r="B29" s="396"/>
      <c r="C29" s="397"/>
      <c r="D29" s="397"/>
      <c r="E29" s="397"/>
      <c r="F29" s="397"/>
      <c r="G29" s="397"/>
      <c r="H29" s="397"/>
      <c r="I29" s="397"/>
      <c r="J29" s="397"/>
      <c r="K29" s="397"/>
      <c r="L29" s="397"/>
      <c r="M29" s="397"/>
      <c r="N29" s="397"/>
      <c r="O29" s="397"/>
      <c r="P29" s="397"/>
      <c r="Q29" s="397"/>
      <c r="R29" s="397"/>
      <c r="S29" s="397"/>
    </row>
    <row r="30" spans="1:21">
      <c r="B30" s="57" t="s">
        <v>74</v>
      </c>
      <c r="C30" s="58"/>
      <c r="D30" s="65"/>
      <c r="E30" s="392"/>
      <c r="F30" s="393"/>
      <c r="G30" s="394"/>
      <c r="H30" s="66"/>
      <c r="I30" s="380"/>
      <c r="J30" s="381"/>
      <c r="K30" s="382"/>
      <c r="L30" s="66"/>
      <c r="M30" s="380"/>
      <c r="N30" s="381"/>
      <c r="O30" s="382"/>
      <c r="P30" s="66"/>
      <c r="Q30" s="380"/>
      <c r="R30" s="381"/>
      <c r="S30" s="395"/>
    </row>
    <row r="31" spans="1:21">
      <c r="B31" s="47"/>
    </row>
    <row r="33" spans="2:19">
      <c r="B33" s="67" t="s">
        <v>148</v>
      </c>
      <c r="E33" s="68"/>
      <c r="F33" s="68"/>
      <c r="G33" s="68"/>
      <c r="Q33" s="68"/>
      <c r="R33" s="68"/>
      <c r="S33" s="68"/>
    </row>
    <row r="34" spans="2:19">
      <c r="B34" s="67" t="s">
        <v>149</v>
      </c>
    </row>
    <row r="35" spans="2:19">
      <c r="B35" s="67"/>
      <c r="I35" s="69"/>
      <c r="J35" s="69"/>
      <c r="K35" s="69"/>
    </row>
    <row r="36" spans="2:19">
      <c r="B36" s="47"/>
      <c r="I36" s="48"/>
      <c r="J36" s="48"/>
      <c r="K36" s="48"/>
    </row>
    <row r="37" spans="2:19">
      <c r="B37" s="47"/>
      <c r="I37" s="48"/>
      <c r="J37" s="48"/>
      <c r="K37" s="48"/>
    </row>
    <row r="38" spans="2:19">
      <c r="B38" s="47"/>
    </row>
    <row r="39" spans="2:19">
      <c r="I39" s="69"/>
      <c r="J39" s="69"/>
      <c r="K39" s="69"/>
    </row>
    <row r="40" spans="2:19">
      <c r="B40" s="67"/>
      <c r="I40" s="48"/>
      <c r="J40" s="48"/>
      <c r="K40" s="48"/>
    </row>
    <row r="41" spans="2:19">
      <c r="B41" s="47"/>
      <c r="I41" s="48"/>
      <c r="J41" s="48"/>
      <c r="K41" s="48"/>
    </row>
    <row r="42" spans="2:19">
      <c r="B42" s="47"/>
      <c r="I42" s="48"/>
      <c r="J42" s="48"/>
      <c r="K42" s="48"/>
    </row>
    <row r="43" spans="2:19">
      <c r="B43" s="47"/>
    </row>
    <row r="44" spans="2:19">
      <c r="B44" s="47"/>
      <c r="I44" s="69"/>
      <c r="J44" s="69"/>
      <c r="K44" s="69"/>
    </row>
    <row r="45" spans="2:19">
      <c r="B45" s="47"/>
      <c r="I45" s="48"/>
      <c r="J45" s="48"/>
      <c r="K45" s="48"/>
    </row>
    <row r="46" spans="2:19">
      <c r="I46" s="48"/>
      <c r="J46" s="48"/>
      <c r="K46" s="48"/>
    </row>
    <row r="47" spans="2:19">
      <c r="B47" s="67"/>
    </row>
    <row r="48" spans="2:19">
      <c r="B48" s="47"/>
      <c r="I48" s="69"/>
      <c r="J48" s="69"/>
      <c r="K48" s="69"/>
    </row>
    <row r="49" spans="2:11">
      <c r="B49" s="47"/>
      <c r="I49" s="48"/>
      <c r="J49" s="48"/>
      <c r="K49" s="48"/>
    </row>
    <row r="50" spans="2:11">
      <c r="B50" s="47"/>
      <c r="I50" s="48"/>
      <c r="J50" s="48"/>
      <c r="K50" s="48"/>
    </row>
    <row r="51" spans="2:11">
      <c r="I51" s="48"/>
      <c r="J51" s="48"/>
      <c r="K51" s="48"/>
    </row>
    <row r="52" spans="2:11">
      <c r="B52" s="67"/>
    </row>
    <row r="53" spans="2:11">
      <c r="B53" s="47"/>
      <c r="I53" s="69"/>
      <c r="J53" s="69"/>
      <c r="K53" s="69"/>
    </row>
    <row r="54" spans="2:11">
      <c r="B54" s="47"/>
      <c r="I54" s="48"/>
      <c r="J54" s="48"/>
      <c r="K54" s="48"/>
    </row>
    <row r="55" spans="2:11">
      <c r="B55" s="47"/>
      <c r="I55" s="48"/>
      <c r="J55" s="48"/>
      <c r="K55" s="48"/>
    </row>
    <row r="56" spans="2:11">
      <c r="B56" s="47"/>
      <c r="I56" s="48"/>
      <c r="J56" s="48"/>
      <c r="K56" s="48"/>
    </row>
    <row r="57" spans="2:11">
      <c r="B57" s="47"/>
    </row>
    <row r="58" spans="2:11">
      <c r="I58" s="69"/>
      <c r="J58" s="69"/>
      <c r="K58" s="69"/>
    </row>
    <row r="59" spans="2:11">
      <c r="B59" s="67"/>
      <c r="I59" s="48"/>
      <c r="J59" s="48"/>
      <c r="K59" s="48"/>
    </row>
    <row r="60" spans="2:11">
      <c r="B60" s="47"/>
      <c r="I60" s="48"/>
      <c r="J60" s="48"/>
      <c r="K60" s="48"/>
    </row>
    <row r="61" spans="2:11">
      <c r="B61" s="47"/>
      <c r="I61" s="48"/>
      <c r="J61" s="48"/>
      <c r="K61" s="48"/>
    </row>
    <row r="62" spans="2:11">
      <c r="B62" s="47"/>
      <c r="I62" s="48"/>
      <c r="J62" s="48"/>
      <c r="K62" s="48"/>
    </row>
    <row r="63" spans="2:11">
      <c r="B63" s="47"/>
    </row>
    <row r="64" spans="2:11">
      <c r="B64" s="47"/>
    </row>
    <row r="65" spans="2:2">
      <c r="B65" s="67"/>
    </row>
    <row r="66" spans="2:2">
      <c r="B66" s="47"/>
    </row>
    <row r="67" spans="2:2">
      <c r="B67" s="47"/>
    </row>
    <row r="68" spans="2:2">
      <c r="B68" s="47"/>
    </row>
    <row r="69" spans="2:2">
      <c r="B69" s="47"/>
    </row>
  </sheetData>
  <mergeCells count="93">
    <mergeCell ref="E28:G28"/>
    <mergeCell ref="I28:K28"/>
    <mergeCell ref="M28:O28"/>
    <mergeCell ref="Q28:S28"/>
    <mergeCell ref="B29:S29"/>
    <mergeCell ref="E25:G25"/>
    <mergeCell ref="I25:K25"/>
    <mergeCell ref="M25:O25"/>
    <mergeCell ref="Q25:S25"/>
    <mergeCell ref="E30:G30"/>
    <mergeCell ref="I30:K30"/>
    <mergeCell ref="M30:O30"/>
    <mergeCell ref="Q30:S30"/>
    <mergeCell ref="E26:G26"/>
    <mergeCell ref="I26:K26"/>
    <mergeCell ref="M26:O26"/>
    <mergeCell ref="Q26:S26"/>
    <mergeCell ref="E27:G27"/>
    <mergeCell ref="I27:K27"/>
    <mergeCell ref="M27:O27"/>
    <mergeCell ref="Q27:S27"/>
    <mergeCell ref="E23:G23"/>
    <mergeCell ref="I23:K23"/>
    <mergeCell ref="M23:O23"/>
    <mergeCell ref="Q23:S23"/>
    <mergeCell ref="E24:G24"/>
    <mergeCell ref="I24:K24"/>
    <mergeCell ref="M24:O24"/>
    <mergeCell ref="Q24:S24"/>
    <mergeCell ref="E21:G21"/>
    <mergeCell ref="I21:K21"/>
    <mergeCell ref="M21:O21"/>
    <mergeCell ref="Q21:S21"/>
    <mergeCell ref="E22:G22"/>
    <mergeCell ref="I22:K22"/>
    <mergeCell ref="M22:O22"/>
    <mergeCell ref="Q22:S22"/>
    <mergeCell ref="E19:G19"/>
    <mergeCell ref="I19:K19"/>
    <mergeCell ref="M19:O19"/>
    <mergeCell ref="Q19:S19"/>
    <mergeCell ref="E20:G20"/>
    <mergeCell ref="I20:K20"/>
    <mergeCell ref="M20:O20"/>
    <mergeCell ref="Q20:S20"/>
    <mergeCell ref="E17:G17"/>
    <mergeCell ref="I17:K17"/>
    <mergeCell ref="M17:O17"/>
    <mergeCell ref="Q17:S17"/>
    <mergeCell ref="E18:G18"/>
    <mergeCell ref="I18:K18"/>
    <mergeCell ref="M18:O18"/>
    <mergeCell ref="Q18:S18"/>
    <mergeCell ref="E15:G15"/>
    <mergeCell ref="I15:K15"/>
    <mergeCell ref="M15:O15"/>
    <mergeCell ref="Q15:S15"/>
    <mergeCell ref="E16:G16"/>
    <mergeCell ref="I16:K16"/>
    <mergeCell ref="M16:O16"/>
    <mergeCell ref="Q16:S16"/>
    <mergeCell ref="E13:G13"/>
    <mergeCell ref="I13:K13"/>
    <mergeCell ref="M13:O13"/>
    <mergeCell ref="Q13:S13"/>
    <mergeCell ref="E14:G14"/>
    <mergeCell ref="I14:K14"/>
    <mergeCell ref="M14:O14"/>
    <mergeCell ref="Q14:S14"/>
    <mergeCell ref="E11:G11"/>
    <mergeCell ref="I11:K11"/>
    <mergeCell ref="M11:O11"/>
    <mergeCell ref="Q11:S11"/>
    <mergeCell ref="E12:G12"/>
    <mergeCell ref="I12:K12"/>
    <mergeCell ref="M12:O12"/>
    <mergeCell ref="Q12:S12"/>
    <mergeCell ref="E10:G10"/>
    <mergeCell ref="I10:K10"/>
    <mergeCell ref="M10:O10"/>
    <mergeCell ref="Q10:S10"/>
    <mergeCell ref="E9:G9"/>
    <mergeCell ref="I9:K9"/>
    <mergeCell ref="M9:O9"/>
    <mergeCell ref="Q9:S9"/>
    <mergeCell ref="D7:G7"/>
    <mergeCell ref="H7:K7"/>
    <mergeCell ref="L7:S7"/>
    <mergeCell ref="E4:G4"/>
    <mergeCell ref="B6:D6"/>
    <mergeCell ref="E6:I6"/>
    <mergeCell ref="J6:O6"/>
    <mergeCell ref="P6:S6"/>
  </mergeCells>
  <pageMargins left="0.75" right="0.75" top="1" bottom="1" header="0.4921259845" footer="0.4921259845"/>
  <pageSetup paperSize="9" scale="97" orientation="landscape" r:id="rId1"/>
  <headerFooter alignWithMargins="0"/>
  <colBreaks count="1" manualBreakCount="1">
    <brk id="19"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86"/>
  <sheetViews>
    <sheetView topLeftCell="A7" workbookViewId="0"/>
  </sheetViews>
  <sheetFormatPr defaultRowHeight="12.75"/>
  <cols>
    <col min="1" max="1" width="2.28515625" style="39" customWidth="1"/>
    <col min="2" max="2" width="2.42578125" style="70" customWidth="1"/>
    <col min="3" max="3" width="0.5703125" style="70" customWidth="1"/>
    <col min="4" max="4" width="31" style="42" customWidth="1"/>
    <col min="5" max="5" width="2.5703125" style="41" customWidth="1"/>
    <col min="6" max="6" width="6" style="41" customWidth="1"/>
    <col min="7" max="7" width="1.7109375" style="41" customWidth="1"/>
    <col min="8" max="8" width="2.5703125" style="41" customWidth="1"/>
    <col min="9" max="9" width="5.42578125" style="39" customWidth="1"/>
    <col min="10" max="10" width="1.5703125" style="39" customWidth="1"/>
    <col min="11" max="12" width="5.42578125" style="39" customWidth="1"/>
    <col min="13" max="13" width="1.5703125" style="39" customWidth="1"/>
    <col min="14" max="15" width="5.42578125" style="39" customWidth="1"/>
    <col min="16" max="16" width="1.7109375" style="39" customWidth="1"/>
    <col min="17" max="18" width="5.42578125" style="39" customWidth="1"/>
    <col min="19" max="19" width="1.5703125" style="39" customWidth="1"/>
    <col min="20" max="20" width="5.42578125" style="39" customWidth="1"/>
    <col min="21" max="16384" width="9.140625" style="39"/>
  </cols>
  <sheetData>
    <row r="1" spans="2:25" ht="11.25" customHeight="1"/>
    <row r="2" spans="2:25">
      <c r="B2" s="71" t="s">
        <v>37</v>
      </c>
      <c r="C2" s="71"/>
      <c r="I2" s="398" t="s">
        <v>75</v>
      </c>
      <c r="J2" s="399"/>
      <c r="K2" s="399"/>
      <c r="L2" s="399"/>
      <c r="M2" s="399"/>
      <c r="N2" s="399"/>
      <c r="O2" s="68"/>
      <c r="P2" s="68"/>
      <c r="Q2" s="68"/>
      <c r="R2" s="68"/>
      <c r="S2" s="68"/>
      <c r="T2" s="45" t="s">
        <v>76</v>
      </c>
    </row>
    <row r="3" spans="2:25">
      <c r="I3" s="46" t="s">
        <v>40</v>
      </c>
      <c r="J3" s="46"/>
      <c r="K3" s="46"/>
    </row>
    <row r="4" spans="2:25">
      <c r="B4" s="48" t="s">
        <v>50</v>
      </c>
      <c r="C4" s="48"/>
      <c r="I4" s="370"/>
      <c r="J4" s="371"/>
      <c r="K4" s="371"/>
    </row>
    <row r="5" spans="2:25">
      <c r="B5" s="48" t="s">
        <v>41</v>
      </c>
      <c r="C5" s="48"/>
      <c r="I5" s="46" t="s">
        <v>42</v>
      </c>
      <c r="J5" s="46"/>
      <c r="K5" s="46"/>
      <c r="R5" s="46"/>
      <c r="S5" s="46"/>
    </row>
    <row r="6" spans="2:25">
      <c r="B6" s="400"/>
      <c r="C6" s="401"/>
      <c r="D6" s="402"/>
      <c r="I6" s="403"/>
      <c r="J6" s="404"/>
      <c r="K6" s="404"/>
      <c r="L6" s="404"/>
      <c r="M6" s="404"/>
      <c r="N6" s="404"/>
      <c r="O6" s="404"/>
      <c r="P6" s="404"/>
      <c r="Q6" s="404"/>
      <c r="R6" s="46"/>
      <c r="S6" s="46"/>
    </row>
    <row r="7" spans="2:25">
      <c r="B7" s="48" t="s">
        <v>43</v>
      </c>
      <c r="C7" s="48"/>
      <c r="I7" s="46" t="s">
        <v>44</v>
      </c>
      <c r="J7" s="46"/>
      <c r="K7" s="46"/>
      <c r="R7" s="46"/>
      <c r="S7" s="46"/>
    </row>
    <row r="8" spans="2:25">
      <c r="B8" s="400"/>
      <c r="C8" s="401"/>
      <c r="D8" s="402"/>
      <c r="I8" s="404"/>
      <c r="J8" s="404"/>
      <c r="K8" s="404"/>
      <c r="L8" s="405"/>
      <c r="M8" s="405"/>
      <c r="N8" s="405"/>
      <c r="O8" s="405"/>
      <c r="P8" s="405"/>
      <c r="Q8" s="405"/>
      <c r="R8" s="46"/>
      <c r="S8" s="46"/>
      <c r="V8" s="49"/>
    </row>
    <row r="9" spans="2:25" ht="8.25" customHeight="1">
      <c r="B9" s="39"/>
      <c r="C9" s="39"/>
      <c r="D9" s="39"/>
      <c r="E9" s="39"/>
      <c r="F9" s="39"/>
      <c r="G9" s="39"/>
      <c r="H9" s="39"/>
      <c r="R9" s="46"/>
      <c r="S9" s="46"/>
    </row>
    <row r="10" spans="2:25" ht="27" customHeight="1">
      <c r="I10" s="408" t="s">
        <v>183</v>
      </c>
      <c r="J10" s="409"/>
      <c r="K10" s="410"/>
      <c r="L10" s="411" t="s">
        <v>181</v>
      </c>
      <c r="M10" s="412"/>
      <c r="N10" s="413"/>
      <c r="O10" s="414" t="s">
        <v>182</v>
      </c>
      <c r="P10" s="415"/>
      <c r="Q10" s="415"/>
      <c r="R10" s="415"/>
      <c r="S10" s="415"/>
      <c r="T10" s="416"/>
      <c r="V10" s="120"/>
      <c r="W10" s="120"/>
      <c r="X10" s="120"/>
    </row>
    <row r="11" spans="2:25">
      <c r="I11" s="72">
        <f>'T2'!E8</f>
        <v>12</v>
      </c>
      <c r="J11" s="53" t="s">
        <v>46</v>
      </c>
      <c r="K11" s="121">
        <f ca="1">'T2'!G8</f>
        <v>44511.582428240741</v>
      </c>
      <c r="L11" s="72">
        <f>'T2'!I8</f>
        <v>12</v>
      </c>
      <c r="M11" s="53" t="s">
        <v>46</v>
      </c>
      <c r="N11" s="121">
        <f ca="1">'T2'!K8</f>
        <v>44876.582428240741</v>
      </c>
      <c r="O11" s="72">
        <f>'T2'!M8</f>
        <v>12</v>
      </c>
      <c r="P11" s="53" t="s">
        <v>46</v>
      </c>
      <c r="Q11" s="121">
        <f ca="1">'T2'!O8</f>
        <v>45241.582428240741</v>
      </c>
      <c r="R11" s="122">
        <f>'T2'!Q8</f>
        <v>12</v>
      </c>
      <c r="S11" s="53" t="s">
        <v>46</v>
      </c>
      <c r="T11" s="121">
        <f ca="1">'T2'!S8</f>
        <v>45606.582428240741</v>
      </c>
    </row>
    <row r="12" spans="2:25">
      <c r="B12" s="73" t="s">
        <v>77</v>
      </c>
      <c r="C12" s="73"/>
      <c r="I12" s="392"/>
      <c r="J12" s="406"/>
      <c r="K12" s="407"/>
      <c r="L12" s="392"/>
      <c r="M12" s="406"/>
      <c r="N12" s="407"/>
      <c r="O12" s="392"/>
      <c r="P12" s="406"/>
      <c r="Q12" s="407"/>
      <c r="R12" s="392"/>
      <c r="S12" s="406"/>
      <c r="T12" s="407"/>
    </row>
    <row r="13" spans="2:25">
      <c r="B13" s="70">
        <v>1</v>
      </c>
      <c r="D13" s="417" t="s">
        <v>78</v>
      </c>
      <c r="E13" s="399"/>
      <c r="F13" s="399"/>
      <c r="G13" s="399"/>
      <c r="H13" s="74" t="s">
        <v>53</v>
      </c>
      <c r="I13" s="418">
        <f>SUM('T2'!D25,'T2'!D19)</f>
        <v>0</v>
      </c>
      <c r="J13" s="419"/>
      <c r="K13" s="420"/>
      <c r="L13" s="421">
        <f>SUM('T2'!H25,'T2'!H19)</f>
        <v>0</v>
      </c>
      <c r="M13" s="419"/>
      <c r="N13" s="420"/>
      <c r="O13" s="421">
        <f>SUM('T2'!L25,'T2'!L19)</f>
        <v>0</v>
      </c>
      <c r="P13" s="419"/>
      <c r="Q13" s="420"/>
      <c r="R13" s="421">
        <f>SUM('T2'!P25,'T2'!P19)</f>
        <v>0</v>
      </c>
      <c r="S13" s="419"/>
      <c r="T13" s="420"/>
      <c r="V13" s="75" t="s">
        <v>139</v>
      </c>
      <c r="W13" s="75"/>
      <c r="X13" s="75"/>
      <c r="Y13" s="75"/>
    </row>
    <row r="14" spans="2:25">
      <c r="B14" s="70">
        <v>2</v>
      </c>
      <c r="D14" s="417" t="s">
        <v>79</v>
      </c>
      <c r="E14" s="399"/>
      <c r="F14" s="399"/>
      <c r="G14" s="399"/>
      <c r="H14" s="74" t="s">
        <v>62</v>
      </c>
      <c r="I14" s="421">
        <f>SUM('T2'!D26,-'T2'!D27)</f>
        <v>0</v>
      </c>
      <c r="J14" s="419"/>
      <c r="K14" s="420"/>
      <c r="L14" s="421">
        <f>SUM('T2'!H26,-'T2'!H27)</f>
        <v>0</v>
      </c>
      <c r="M14" s="419"/>
      <c r="N14" s="420"/>
      <c r="O14" s="421">
        <f>SUM('T2'!L26,-'T2'!L27)</f>
        <v>0</v>
      </c>
      <c r="P14" s="419"/>
      <c r="Q14" s="420"/>
      <c r="R14" s="421">
        <f>SUM('T2'!P26,-'T2'!P27)</f>
        <v>0</v>
      </c>
      <c r="S14" s="419"/>
      <c r="T14" s="420"/>
    </row>
    <row r="15" spans="2:25">
      <c r="B15" s="70">
        <v>3</v>
      </c>
      <c r="D15" s="417" t="s">
        <v>80</v>
      </c>
      <c r="E15" s="399"/>
      <c r="F15" s="399"/>
      <c r="G15" s="399"/>
      <c r="H15" s="74" t="s">
        <v>53</v>
      </c>
      <c r="I15" s="422"/>
      <c r="J15" s="423"/>
      <c r="K15" s="424"/>
      <c r="L15" s="422"/>
      <c r="M15" s="423"/>
      <c r="N15" s="424"/>
      <c r="O15" s="422"/>
      <c r="P15" s="423"/>
      <c r="Q15" s="424"/>
      <c r="R15" s="422"/>
      <c r="S15" s="423"/>
      <c r="T15" s="424"/>
    </row>
    <row r="16" spans="2:25">
      <c r="B16" s="70">
        <v>4</v>
      </c>
      <c r="D16" s="417" t="s">
        <v>122</v>
      </c>
      <c r="E16" s="399"/>
      <c r="F16" s="399"/>
      <c r="G16" s="399"/>
      <c r="H16" s="74" t="s">
        <v>53</v>
      </c>
      <c r="I16" s="421">
        <f>+'T7'!G25</f>
        <v>0</v>
      </c>
      <c r="J16" s="419"/>
      <c r="K16" s="420"/>
      <c r="L16" s="421">
        <f>+'T7'!K25</f>
        <v>0</v>
      </c>
      <c r="M16" s="419"/>
      <c r="N16" s="420"/>
      <c r="O16" s="421">
        <f>+'T7'!O25</f>
        <v>0</v>
      </c>
      <c r="P16" s="419"/>
      <c r="Q16" s="420"/>
      <c r="R16" s="421">
        <f>+'T7'!S25</f>
        <v>0</v>
      </c>
      <c r="S16" s="419"/>
      <c r="T16" s="420"/>
      <c r="V16" s="39" t="s">
        <v>123</v>
      </c>
    </row>
    <row r="17" spans="2:22">
      <c r="B17" s="70" t="s">
        <v>81</v>
      </c>
      <c r="D17" s="417" t="s">
        <v>82</v>
      </c>
      <c r="E17" s="399"/>
      <c r="F17" s="399"/>
      <c r="G17" s="399"/>
      <c r="H17" s="74" t="s">
        <v>53</v>
      </c>
      <c r="I17" s="422"/>
      <c r="J17" s="423"/>
      <c r="K17" s="424"/>
      <c r="L17" s="422"/>
      <c r="M17" s="423"/>
      <c r="N17" s="424"/>
      <c r="O17" s="422"/>
      <c r="P17" s="423"/>
      <c r="Q17" s="424"/>
      <c r="R17" s="422"/>
      <c r="S17" s="423"/>
      <c r="T17" s="424"/>
    </row>
    <row r="18" spans="2:22">
      <c r="B18" s="70">
        <v>6</v>
      </c>
      <c r="D18" s="371"/>
      <c r="E18" s="371"/>
      <c r="F18" s="371"/>
      <c r="G18" s="371"/>
      <c r="H18" s="74" t="s">
        <v>53</v>
      </c>
      <c r="I18" s="422"/>
      <c r="J18" s="423"/>
      <c r="K18" s="424"/>
      <c r="L18" s="422"/>
      <c r="M18" s="423"/>
      <c r="N18" s="424"/>
      <c r="O18" s="422"/>
      <c r="P18" s="423"/>
      <c r="Q18" s="424"/>
      <c r="R18" s="422"/>
      <c r="S18" s="423"/>
      <c r="T18" s="424"/>
    </row>
    <row r="19" spans="2:22">
      <c r="B19" s="76">
        <v>7</v>
      </c>
      <c r="C19" s="76"/>
      <c r="D19" s="425" t="s">
        <v>83</v>
      </c>
      <c r="E19" s="426"/>
      <c r="F19" s="426"/>
      <c r="G19" s="426"/>
      <c r="H19" s="77" t="s">
        <v>64</v>
      </c>
      <c r="I19" s="427">
        <f>SUM(I13:K18)</f>
        <v>0</v>
      </c>
      <c r="J19" s="428"/>
      <c r="K19" s="429"/>
      <c r="L19" s="427">
        <f>SUM(L13:N18)</f>
        <v>0</v>
      </c>
      <c r="M19" s="428"/>
      <c r="N19" s="429"/>
      <c r="O19" s="427">
        <f>SUM(O13:Q18)</f>
        <v>0</v>
      </c>
      <c r="P19" s="428"/>
      <c r="Q19" s="429"/>
      <c r="R19" s="427">
        <f>SUM(R13:T18)</f>
        <v>0</v>
      </c>
      <c r="S19" s="428"/>
      <c r="T19" s="429"/>
    </row>
    <row r="20" spans="2:22" ht="23.25" customHeight="1">
      <c r="B20" s="425" t="s">
        <v>84</v>
      </c>
      <c r="C20" s="399"/>
      <c r="D20" s="399"/>
      <c r="E20" s="399"/>
      <c r="F20" s="399"/>
      <c r="G20" s="399"/>
      <c r="I20" s="430"/>
      <c r="J20" s="431"/>
      <c r="K20" s="432"/>
      <c r="L20" s="430"/>
      <c r="M20" s="431"/>
      <c r="N20" s="432"/>
      <c r="O20" s="430"/>
      <c r="P20" s="431"/>
      <c r="Q20" s="432"/>
      <c r="R20" s="430"/>
      <c r="S20" s="431"/>
      <c r="T20" s="432"/>
    </row>
    <row r="21" spans="2:22">
      <c r="B21" s="70">
        <v>8</v>
      </c>
      <c r="D21" s="417" t="s">
        <v>85</v>
      </c>
      <c r="E21" s="399"/>
      <c r="F21" s="399"/>
      <c r="G21" s="399"/>
      <c r="H21" s="74" t="s">
        <v>53</v>
      </c>
      <c r="I21" s="422"/>
      <c r="J21" s="423"/>
      <c r="K21" s="424"/>
      <c r="L21" s="422"/>
      <c r="M21" s="423"/>
      <c r="N21" s="424"/>
      <c r="O21" s="422"/>
      <c r="P21" s="423"/>
      <c r="Q21" s="424"/>
      <c r="R21" s="422"/>
      <c r="S21" s="423"/>
      <c r="T21" s="424"/>
    </row>
    <row r="22" spans="2:22">
      <c r="B22" s="70">
        <v>9</v>
      </c>
      <c r="D22" s="417" t="s">
        <v>86</v>
      </c>
      <c r="E22" s="399"/>
      <c r="F22" s="399"/>
      <c r="G22" s="399"/>
      <c r="H22" s="74" t="s">
        <v>53</v>
      </c>
      <c r="I22" s="422"/>
      <c r="J22" s="423"/>
      <c r="K22" s="424"/>
      <c r="L22" s="422"/>
      <c r="M22" s="423"/>
      <c r="N22" s="424"/>
      <c r="O22" s="422"/>
      <c r="P22" s="423"/>
      <c r="Q22" s="424"/>
      <c r="R22" s="422"/>
      <c r="S22" s="423"/>
      <c r="T22" s="424"/>
    </row>
    <row r="23" spans="2:22">
      <c r="B23" s="70">
        <v>10</v>
      </c>
      <c r="D23" s="417" t="s">
        <v>87</v>
      </c>
      <c r="E23" s="399"/>
      <c r="F23" s="399"/>
      <c r="G23" s="399"/>
      <c r="H23" s="74" t="s">
        <v>53</v>
      </c>
      <c r="I23" s="422"/>
      <c r="J23" s="423"/>
      <c r="K23" s="424"/>
      <c r="L23" s="422"/>
      <c r="M23" s="423"/>
      <c r="N23" s="424"/>
      <c r="O23" s="422"/>
      <c r="P23" s="423"/>
      <c r="Q23" s="424"/>
      <c r="R23" s="422"/>
      <c r="S23" s="423"/>
      <c r="T23" s="424"/>
    </row>
    <row r="24" spans="2:22">
      <c r="B24" s="70">
        <v>11</v>
      </c>
      <c r="D24" s="417" t="s">
        <v>88</v>
      </c>
      <c r="E24" s="399"/>
      <c r="F24" s="399"/>
      <c r="G24" s="399"/>
      <c r="H24" s="74" t="s">
        <v>53</v>
      </c>
      <c r="I24" s="422"/>
      <c r="J24" s="423"/>
      <c r="K24" s="424"/>
      <c r="L24" s="422"/>
      <c r="M24" s="423"/>
      <c r="N24" s="424"/>
      <c r="O24" s="422"/>
      <c r="P24" s="423"/>
      <c r="Q24" s="424"/>
      <c r="R24" s="422"/>
      <c r="S24" s="423"/>
      <c r="T24" s="424"/>
    </row>
    <row r="25" spans="2:22">
      <c r="B25" s="70">
        <v>12</v>
      </c>
      <c r="D25" s="417" t="s">
        <v>89</v>
      </c>
      <c r="E25" s="399"/>
      <c r="F25" s="399"/>
      <c r="G25" s="399"/>
      <c r="H25" s="74" t="s">
        <v>62</v>
      </c>
      <c r="I25" s="421">
        <f>I42</f>
        <v>0</v>
      </c>
      <c r="J25" s="419"/>
      <c r="K25" s="420"/>
      <c r="L25" s="421">
        <f>L42</f>
        <v>0</v>
      </c>
      <c r="M25" s="419"/>
      <c r="N25" s="420"/>
      <c r="O25" s="421">
        <f>O42</f>
        <v>0</v>
      </c>
      <c r="P25" s="419"/>
      <c r="Q25" s="420"/>
      <c r="R25" s="421">
        <f>R42</f>
        <v>0</v>
      </c>
      <c r="S25" s="419"/>
      <c r="T25" s="420"/>
    </row>
    <row r="26" spans="2:22">
      <c r="B26" s="70">
        <v>13</v>
      </c>
      <c r="D26" s="417" t="s">
        <v>90</v>
      </c>
      <c r="E26" s="399"/>
      <c r="F26" s="399"/>
      <c r="G26" s="399"/>
      <c r="H26" s="74" t="s">
        <v>53</v>
      </c>
      <c r="I26" s="422"/>
      <c r="J26" s="423"/>
      <c r="K26" s="424"/>
      <c r="L26" s="422"/>
      <c r="M26" s="423"/>
      <c r="N26" s="424"/>
      <c r="O26" s="422"/>
      <c r="P26" s="423"/>
      <c r="Q26" s="424"/>
      <c r="R26" s="422"/>
      <c r="S26" s="423"/>
      <c r="T26" s="424"/>
    </row>
    <row r="27" spans="2:22">
      <c r="B27" s="70">
        <v>14</v>
      </c>
      <c r="D27" s="417" t="s">
        <v>91</v>
      </c>
      <c r="E27" s="399"/>
      <c r="F27" s="399"/>
      <c r="G27" s="399"/>
      <c r="H27" s="74" t="s">
        <v>53</v>
      </c>
      <c r="I27" s="421">
        <f>+'T7'!G18</f>
        <v>0</v>
      </c>
      <c r="J27" s="419"/>
      <c r="K27" s="420"/>
      <c r="L27" s="421">
        <f>+'T7'!K18</f>
        <v>0</v>
      </c>
      <c r="M27" s="419"/>
      <c r="N27" s="420"/>
      <c r="O27" s="421">
        <f>+'T7'!O18</f>
        <v>0</v>
      </c>
      <c r="P27" s="419"/>
      <c r="Q27" s="420"/>
      <c r="R27" s="421">
        <f>+'T7'!S18</f>
        <v>0</v>
      </c>
      <c r="S27" s="419"/>
      <c r="T27" s="420"/>
      <c r="V27" s="39" t="s">
        <v>136</v>
      </c>
    </row>
    <row r="28" spans="2:22">
      <c r="B28" s="70">
        <v>15</v>
      </c>
      <c r="D28" s="417" t="s">
        <v>92</v>
      </c>
      <c r="E28" s="399"/>
      <c r="F28" s="399"/>
      <c r="G28" s="399"/>
      <c r="H28" s="74" t="s">
        <v>53</v>
      </c>
      <c r="I28" s="422"/>
      <c r="J28" s="423"/>
      <c r="K28" s="424"/>
      <c r="L28" s="422"/>
      <c r="M28" s="423"/>
      <c r="N28" s="424"/>
      <c r="O28" s="422"/>
      <c r="P28" s="423"/>
      <c r="Q28" s="424"/>
      <c r="R28" s="422"/>
      <c r="S28" s="423"/>
      <c r="T28" s="424"/>
    </row>
    <row r="29" spans="2:22">
      <c r="B29" s="70">
        <v>16</v>
      </c>
      <c r="D29" s="417" t="s">
        <v>93</v>
      </c>
      <c r="E29" s="399"/>
      <c r="F29" s="399"/>
      <c r="G29" s="399"/>
      <c r="H29" s="74" t="s">
        <v>53</v>
      </c>
      <c r="I29" s="422"/>
      <c r="J29" s="423"/>
      <c r="K29" s="424"/>
      <c r="L29" s="422"/>
      <c r="M29" s="423"/>
      <c r="N29" s="424"/>
      <c r="O29" s="422"/>
      <c r="P29" s="423"/>
      <c r="Q29" s="424"/>
      <c r="R29" s="422"/>
      <c r="S29" s="423"/>
      <c r="T29" s="424"/>
    </row>
    <row r="30" spans="2:22">
      <c r="B30" s="70">
        <v>17</v>
      </c>
      <c r="D30" s="371" t="s">
        <v>124</v>
      </c>
      <c r="E30" s="371"/>
      <c r="F30" s="371"/>
      <c r="G30" s="371"/>
      <c r="H30" s="74" t="s">
        <v>53</v>
      </c>
      <c r="I30" s="422"/>
      <c r="J30" s="423"/>
      <c r="K30" s="424"/>
      <c r="L30" s="422"/>
      <c r="M30" s="423"/>
      <c r="N30" s="424"/>
      <c r="O30" s="422"/>
      <c r="P30" s="423"/>
      <c r="Q30" s="424"/>
      <c r="R30" s="422"/>
      <c r="S30" s="423"/>
      <c r="T30" s="424"/>
      <c r="V30" s="98" t="s">
        <v>154</v>
      </c>
    </row>
    <row r="31" spans="2:22">
      <c r="B31" s="76">
        <v>18</v>
      </c>
      <c r="D31" s="425" t="s">
        <v>83</v>
      </c>
      <c r="E31" s="426"/>
      <c r="F31" s="426"/>
      <c r="G31" s="426"/>
      <c r="H31" s="77" t="s">
        <v>64</v>
      </c>
      <c r="I31" s="427">
        <f>SUM(I21:K30)</f>
        <v>0</v>
      </c>
      <c r="J31" s="428"/>
      <c r="K31" s="429"/>
      <c r="L31" s="427">
        <f>SUM(L21:N30)</f>
        <v>0</v>
      </c>
      <c r="M31" s="428"/>
      <c r="N31" s="429"/>
      <c r="O31" s="427">
        <f>SUM(O21:Q30)</f>
        <v>0</v>
      </c>
      <c r="P31" s="428"/>
      <c r="Q31" s="429"/>
      <c r="R31" s="427">
        <f>SUM(R21:T30)</f>
        <v>0</v>
      </c>
      <c r="S31" s="428"/>
      <c r="T31" s="429"/>
    </row>
    <row r="32" spans="2:22">
      <c r="B32" s="76">
        <v>19</v>
      </c>
      <c r="D32" s="425" t="s">
        <v>94</v>
      </c>
      <c r="E32" s="426"/>
      <c r="F32" s="426"/>
      <c r="G32" s="426"/>
      <c r="H32" s="74" t="s">
        <v>62</v>
      </c>
      <c r="I32" s="427">
        <f>SUM(I19,-I31)</f>
        <v>0</v>
      </c>
      <c r="J32" s="428"/>
      <c r="K32" s="429"/>
      <c r="L32" s="427">
        <f>SUM(L19,-L31)</f>
        <v>0</v>
      </c>
      <c r="M32" s="428"/>
      <c r="N32" s="429"/>
      <c r="O32" s="427">
        <f>SUM(O19,-O31)</f>
        <v>0</v>
      </c>
      <c r="P32" s="428"/>
      <c r="Q32" s="429"/>
      <c r="R32" s="427">
        <f>SUM(R19,-R31)</f>
        <v>0</v>
      </c>
      <c r="S32" s="428"/>
      <c r="T32" s="429"/>
    </row>
    <row r="33" spans="2:22">
      <c r="B33" s="70">
        <v>20</v>
      </c>
      <c r="D33" s="433" t="s">
        <v>95</v>
      </c>
      <c r="E33" s="434"/>
      <c r="F33" s="434"/>
      <c r="G33" s="434"/>
      <c r="H33" s="78" t="s">
        <v>62</v>
      </c>
      <c r="I33" s="421">
        <f>I32</f>
        <v>0</v>
      </c>
      <c r="J33" s="419"/>
      <c r="K33" s="420"/>
      <c r="L33" s="421">
        <f>SUM(I33,L32)</f>
        <v>0</v>
      </c>
      <c r="M33" s="419"/>
      <c r="N33" s="420"/>
      <c r="O33" s="421">
        <f>SUM(L33,O32)</f>
        <v>0</v>
      </c>
      <c r="P33" s="419"/>
      <c r="Q33" s="420"/>
      <c r="R33" s="421">
        <f>SUM(O33,R32)</f>
        <v>0</v>
      </c>
      <c r="S33" s="419"/>
      <c r="T33" s="420"/>
    </row>
    <row r="34" spans="2:22" ht="33.75" customHeight="1">
      <c r="D34" s="70"/>
      <c r="E34" s="70"/>
      <c r="F34" s="436" t="s">
        <v>96</v>
      </c>
      <c r="G34" s="434"/>
      <c r="H34" s="434"/>
      <c r="I34" s="438"/>
      <c r="J34" s="439"/>
      <c r="K34" s="439"/>
      <c r="L34" s="70"/>
      <c r="M34" s="70"/>
      <c r="N34" s="70"/>
      <c r="O34" s="70"/>
      <c r="P34" s="70"/>
      <c r="Q34" s="70"/>
      <c r="R34" s="70"/>
      <c r="S34" s="70"/>
      <c r="T34" s="70"/>
    </row>
    <row r="35" spans="2:22">
      <c r="B35" s="425" t="s">
        <v>97</v>
      </c>
      <c r="C35" s="399"/>
      <c r="D35" s="399"/>
      <c r="E35" s="434"/>
      <c r="F35" s="437"/>
      <c r="G35" s="437"/>
      <c r="H35" s="437"/>
      <c r="I35" s="435"/>
      <c r="J35" s="435"/>
      <c r="K35" s="435"/>
      <c r="L35" s="435"/>
      <c r="M35" s="435"/>
      <c r="N35" s="435"/>
      <c r="O35" s="435"/>
      <c r="P35" s="435"/>
      <c r="Q35" s="435"/>
      <c r="R35" s="435"/>
      <c r="S35" s="435"/>
      <c r="T35" s="435"/>
      <c r="U35" s="39" t="s">
        <v>81</v>
      </c>
      <c r="V35" s="49"/>
    </row>
    <row r="36" spans="2:22">
      <c r="B36" s="70">
        <v>21</v>
      </c>
      <c r="D36" s="48" t="s">
        <v>98</v>
      </c>
      <c r="E36" s="74" t="s">
        <v>53</v>
      </c>
      <c r="F36" s="422"/>
      <c r="G36" s="423"/>
      <c r="H36" s="424"/>
      <c r="I36" s="422"/>
      <c r="J36" s="423"/>
      <c r="K36" s="424"/>
      <c r="L36" s="422"/>
      <c r="M36" s="423"/>
      <c r="N36" s="424"/>
      <c r="O36" s="422"/>
      <c r="P36" s="423"/>
      <c r="Q36" s="424"/>
      <c r="R36" s="422"/>
      <c r="S36" s="423"/>
      <c r="T36" s="424"/>
    </row>
    <row r="37" spans="2:22">
      <c r="B37" s="70">
        <v>22</v>
      </c>
      <c r="D37" s="48" t="s">
        <v>99</v>
      </c>
      <c r="E37" s="74" t="s">
        <v>53</v>
      </c>
      <c r="F37" s="422"/>
      <c r="G37" s="423"/>
      <c r="H37" s="424"/>
      <c r="I37" s="422"/>
      <c r="J37" s="423"/>
      <c r="K37" s="424"/>
      <c r="L37" s="422"/>
      <c r="M37" s="423"/>
      <c r="N37" s="424"/>
      <c r="O37" s="422"/>
      <c r="P37" s="423"/>
      <c r="Q37" s="424"/>
      <c r="R37" s="422"/>
      <c r="S37" s="423"/>
      <c r="T37" s="424"/>
    </row>
    <row r="38" spans="2:22">
      <c r="B38" s="70">
        <v>23</v>
      </c>
      <c r="D38" s="48" t="s">
        <v>100</v>
      </c>
      <c r="E38" s="74" t="s">
        <v>53</v>
      </c>
      <c r="F38" s="422"/>
      <c r="G38" s="423"/>
      <c r="H38" s="424"/>
      <c r="I38" s="422"/>
      <c r="J38" s="423"/>
      <c r="K38" s="424"/>
      <c r="L38" s="422"/>
      <c r="M38" s="423"/>
      <c r="N38" s="424"/>
      <c r="O38" s="422"/>
      <c r="P38" s="423"/>
      <c r="Q38" s="424"/>
      <c r="R38" s="422"/>
      <c r="S38" s="423"/>
      <c r="T38" s="424"/>
    </row>
    <row r="39" spans="2:22">
      <c r="B39" s="70">
        <v>24</v>
      </c>
      <c r="D39" s="48" t="s">
        <v>101</v>
      </c>
      <c r="E39" s="74" t="s">
        <v>57</v>
      </c>
      <c r="F39" s="422"/>
      <c r="G39" s="423"/>
      <c r="H39" s="424"/>
      <c r="I39" s="422"/>
      <c r="J39" s="423"/>
      <c r="K39" s="424"/>
      <c r="L39" s="422"/>
      <c r="M39" s="423"/>
      <c r="N39" s="424"/>
      <c r="O39" s="422"/>
      <c r="P39" s="423"/>
      <c r="Q39" s="424"/>
      <c r="R39" s="422"/>
      <c r="S39" s="423"/>
      <c r="T39" s="424"/>
      <c r="U39" s="79"/>
    </row>
    <row r="40" spans="2:22">
      <c r="B40" s="70">
        <v>25</v>
      </c>
      <c r="D40" s="48" t="s">
        <v>102</v>
      </c>
      <c r="E40" s="41" t="s">
        <v>57</v>
      </c>
      <c r="F40" s="422"/>
      <c r="G40" s="423"/>
      <c r="H40" s="424"/>
      <c r="I40" s="422"/>
      <c r="J40" s="423"/>
      <c r="K40" s="424"/>
      <c r="L40" s="422"/>
      <c r="M40" s="423"/>
      <c r="N40" s="424"/>
      <c r="O40" s="422"/>
      <c r="P40" s="423"/>
      <c r="Q40" s="424"/>
      <c r="R40" s="422"/>
      <c r="S40" s="423"/>
      <c r="T40" s="424"/>
    </row>
    <row r="41" spans="2:22">
      <c r="B41" s="76">
        <v>26</v>
      </c>
      <c r="D41" s="73" t="s">
        <v>103</v>
      </c>
      <c r="E41" s="77" t="s">
        <v>64</v>
      </c>
      <c r="F41" s="427">
        <f>SUM(F36,F37,F38,-F39,-F40)</f>
        <v>0</v>
      </c>
      <c r="G41" s="428"/>
      <c r="H41" s="429"/>
      <c r="I41" s="427">
        <f>SUM(I36,I37,I38,-I39,-I40)</f>
        <v>0</v>
      </c>
      <c r="J41" s="428"/>
      <c r="K41" s="429"/>
      <c r="L41" s="427">
        <f>SUM(L36,L37,L38,-L39,-L40)</f>
        <v>0</v>
      </c>
      <c r="M41" s="428"/>
      <c r="N41" s="429"/>
      <c r="O41" s="427">
        <f>SUM(O36,O37,O38,-O39,-O40)</f>
        <v>0</v>
      </c>
      <c r="P41" s="428"/>
      <c r="Q41" s="429"/>
      <c r="R41" s="427">
        <f>SUM(R36,R37,R38,-R39,-R40)</f>
        <v>0</v>
      </c>
      <c r="S41" s="428"/>
      <c r="T41" s="429"/>
      <c r="V41" s="39" t="s">
        <v>125</v>
      </c>
    </row>
    <row r="42" spans="2:22">
      <c r="B42" s="70">
        <v>27</v>
      </c>
      <c r="D42" s="48" t="s">
        <v>104</v>
      </c>
      <c r="E42" s="74" t="s">
        <v>62</v>
      </c>
      <c r="F42" s="440"/>
      <c r="G42" s="441"/>
      <c r="H42" s="442"/>
      <c r="I42" s="421">
        <f>I41-F41</f>
        <v>0</v>
      </c>
      <c r="J42" s="419"/>
      <c r="K42" s="420"/>
      <c r="L42" s="421">
        <f>L41-I41</f>
        <v>0</v>
      </c>
      <c r="M42" s="419"/>
      <c r="N42" s="420"/>
      <c r="O42" s="421">
        <f>O41-L41</f>
        <v>0</v>
      </c>
      <c r="P42" s="419"/>
      <c r="Q42" s="420"/>
      <c r="R42" s="421">
        <f>R41-O41</f>
        <v>0</v>
      </c>
      <c r="S42" s="419"/>
      <c r="T42" s="420"/>
    </row>
    <row r="43" spans="2:22">
      <c r="D43" s="69"/>
      <c r="I43" s="68"/>
      <c r="J43" s="68"/>
      <c r="K43" s="68"/>
      <c r="L43" s="68"/>
      <c r="M43" s="68"/>
      <c r="N43" s="68"/>
      <c r="O43" s="68"/>
      <c r="P43" s="68"/>
      <c r="Q43" s="68"/>
      <c r="R43" s="44"/>
      <c r="S43" s="68"/>
      <c r="T43" s="68"/>
    </row>
    <row r="44" spans="2:22">
      <c r="D44" s="69"/>
    </row>
    <row r="45" spans="2:22">
      <c r="D45" s="48"/>
      <c r="E45" s="74"/>
      <c r="F45" s="74"/>
      <c r="G45" s="74"/>
      <c r="H45" s="74"/>
      <c r="I45" s="46"/>
      <c r="J45" s="46"/>
      <c r="K45" s="46"/>
      <c r="L45" s="46"/>
      <c r="M45" s="46"/>
      <c r="N45" s="46"/>
      <c r="O45" s="46"/>
      <c r="P45" s="46"/>
      <c r="Q45" s="46"/>
      <c r="R45" s="46"/>
      <c r="S45" s="46"/>
    </row>
    <row r="46" spans="2:22">
      <c r="D46" s="48"/>
    </row>
    <row r="47" spans="2:22">
      <c r="D47" s="48"/>
    </row>
    <row r="48" spans="2:22">
      <c r="D48" s="48"/>
      <c r="E48" s="74"/>
      <c r="F48" s="74"/>
      <c r="G48" s="74"/>
      <c r="H48" s="74"/>
      <c r="I48" s="46"/>
      <c r="J48" s="46"/>
      <c r="K48" s="46"/>
      <c r="L48" s="46"/>
      <c r="M48" s="46"/>
      <c r="N48" s="46"/>
      <c r="O48" s="46"/>
      <c r="P48" s="46"/>
      <c r="Q48" s="46"/>
      <c r="R48" s="46"/>
      <c r="S48" s="46"/>
    </row>
    <row r="49" spans="4:20">
      <c r="D49" s="48"/>
    </row>
    <row r="50" spans="4:20">
      <c r="D50" s="48"/>
      <c r="E50" s="74"/>
      <c r="F50" s="74"/>
      <c r="G50" s="74"/>
      <c r="H50" s="74"/>
      <c r="I50" s="46"/>
      <c r="J50" s="46"/>
      <c r="K50" s="46"/>
      <c r="L50" s="46"/>
      <c r="M50" s="46"/>
      <c r="N50" s="46"/>
      <c r="O50" s="46"/>
      <c r="P50" s="46"/>
      <c r="Q50" s="46"/>
      <c r="R50" s="46"/>
      <c r="S50" s="46"/>
    </row>
    <row r="51" spans="4:20">
      <c r="D51" s="48"/>
      <c r="E51" s="74"/>
      <c r="F51" s="74"/>
      <c r="G51" s="74"/>
      <c r="H51" s="74"/>
      <c r="I51" s="46"/>
      <c r="J51" s="46"/>
      <c r="K51" s="46"/>
      <c r="L51" s="46"/>
      <c r="M51" s="46"/>
      <c r="N51" s="46"/>
      <c r="O51" s="46"/>
      <c r="P51" s="46"/>
      <c r="Q51" s="46"/>
      <c r="R51" s="46"/>
      <c r="S51" s="46"/>
    </row>
    <row r="52" spans="4:20">
      <c r="D52" s="48"/>
      <c r="E52" s="74"/>
      <c r="F52" s="74"/>
      <c r="G52" s="74"/>
      <c r="H52" s="74"/>
    </row>
    <row r="53" spans="4:20">
      <c r="D53" s="48"/>
      <c r="E53" s="74"/>
      <c r="F53" s="74"/>
      <c r="G53" s="74"/>
      <c r="H53" s="74"/>
      <c r="I53" s="46"/>
      <c r="J53" s="46"/>
      <c r="K53" s="46"/>
      <c r="L53" s="46"/>
      <c r="M53" s="46"/>
      <c r="N53" s="46"/>
      <c r="O53" s="46"/>
      <c r="P53" s="46"/>
      <c r="Q53" s="46"/>
      <c r="R53" s="46"/>
      <c r="S53" s="46"/>
    </row>
    <row r="54" spans="4:20">
      <c r="D54" s="48"/>
      <c r="E54" s="74"/>
      <c r="F54" s="74"/>
      <c r="G54" s="74"/>
      <c r="H54" s="74"/>
      <c r="I54" s="46"/>
      <c r="J54" s="46"/>
      <c r="K54" s="46"/>
      <c r="L54" s="46"/>
      <c r="M54" s="46"/>
      <c r="N54" s="46"/>
      <c r="O54" s="46"/>
      <c r="P54" s="46"/>
      <c r="Q54" s="46"/>
      <c r="R54" s="46"/>
      <c r="S54" s="46"/>
    </row>
    <row r="55" spans="4:20">
      <c r="D55" s="48"/>
      <c r="E55" s="74"/>
      <c r="F55" s="74"/>
      <c r="G55" s="74"/>
      <c r="H55" s="74"/>
      <c r="I55" s="46"/>
      <c r="J55" s="46"/>
      <c r="K55" s="46"/>
      <c r="L55" s="46"/>
      <c r="M55" s="46"/>
      <c r="N55" s="46"/>
      <c r="O55" s="46"/>
      <c r="P55" s="46"/>
      <c r="Q55" s="46"/>
      <c r="R55" s="46"/>
      <c r="S55" s="46"/>
    </row>
    <row r="56" spans="4:20">
      <c r="D56" s="48"/>
      <c r="E56" s="74"/>
      <c r="F56" s="74"/>
      <c r="G56" s="74"/>
      <c r="H56" s="74"/>
      <c r="I56" s="46"/>
      <c r="J56" s="46"/>
      <c r="K56" s="46"/>
      <c r="L56" s="46"/>
      <c r="M56" s="46"/>
      <c r="N56" s="46"/>
      <c r="O56" s="46"/>
      <c r="P56" s="46"/>
      <c r="Q56" s="46"/>
      <c r="R56" s="46"/>
      <c r="S56" s="46"/>
      <c r="T56" s="46"/>
    </row>
    <row r="57" spans="4:20">
      <c r="D57" s="48"/>
    </row>
    <row r="58" spans="4:20">
      <c r="D58" s="48"/>
    </row>
    <row r="59" spans="4:20">
      <c r="D59" s="48"/>
      <c r="E59" s="74"/>
      <c r="F59" s="74"/>
      <c r="G59" s="74"/>
      <c r="H59" s="74"/>
      <c r="I59" s="46"/>
      <c r="J59" s="46"/>
      <c r="K59" s="46"/>
      <c r="L59" s="46"/>
      <c r="M59" s="46"/>
      <c r="N59" s="46"/>
      <c r="O59" s="46"/>
      <c r="P59" s="46"/>
      <c r="Q59" s="46"/>
      <c r="R59" s="46"/>
      <c r="S59" s="46"/>
    </row>
    <row r="60" spans="4:20">
      <c r="D60" s="48"/>
      <c r="E60" s="74"/>
      <c r="F60" s="74"/>
      <c r="G60" s="74"/>
      <c r="H60" s="74"/>
      <c r="I60" s="46"/>
      <c r="J60" s="46"/>
      <c r="K60" s="46"/>
    </row>
    <row r="61" spans="4:20">
      <c r="D61" s="48"/>
    </row>
    <row r="62" spans="4:20">
      <c r="D62" s="48"/>
      <c r="E62" s="74"/>
      <c r="F62" s="74"/>
      <c r="G62" s="74"/>
      <c r="H62" s="74"/>
      <c r="I62" s="46"/>
      <c r="J62" s="46"/>
      <c r="K62" s="46"/>
      <c r="L62" s="46"/>
      <c r="M62" s="46"/>
      <c r="N62" s="46"/>
      <c r="O62" s="46"/>
      <c r="P62" s="46"/>
      <c r="Q62" s="46"/>
      <c r="R62" s="46"/>
      <c r="S62" s="46"/>
    </row>
    <row r="63" spans="4:20">
      <c r="D63" s="48"/>
      <c r="E63" s="74"/>
      <c r="F63" s="74"/>
      <c r="G63" s="74"/>
      <c r="H63" s="74"/>
      <c r="I63" s="46"/>
      <c r="J63" s="46"/>
      <c r="K63" s="46"/>
      <c r="L63" s="46"/>
      <c r="M63" s="46"/>
      <c r="N63" s="46"/>
      <c r="O63" s="46"/>
      <c r="P63" s="46"/>
      <c r="Q63" s="46"/>
      <c r="R63" s="46"/>
      <c r="S63" s="46"/>
    </row>
    <row r="64" spans="4:20">
      <c r="D64" s="48"/>
    </row>
    <row r="65" spans="4:20">
      <c r="D65" s="48"/>
      <c r="E65" s="74"/>
      <c r="F65" s="74"/>
      <c r="G65" s="74"/>
      <c r="H65" s="74"/>
      <c r="I65" s="46"/>
      <c r="J65" s="46"/>
      <c r="K65" s="46"/>
      <c r="L65" s="46"/>
      <c r="M65" s="46"/>
      <c r="N65" s="46"/>
      <c r="O65" s="46"/>
      <c r="P65" s="46"/>
      <c r="Q65" s="46"/>
      <c r="R65" s="46"/>
      <c r="S65" s="46"/>
    </row>
    <row r="66" spans="4:20">
      <c r="D66" s="48"/>
      <c r="E66" s="74"/>
      <c r="F66" s="74"/>
      <c r="G66" s="74"/>
      <c r="H66" s="74"/>
      <c r="I66" s="46"/>
      <c r="J66" s="46"/>
      <c r="K66" s="46"/>
      <c r="L66" s="46"/>
      <c r="M66" s="46"/>
      <c r="N66" s="46"/>
      <c r="O66" s="46"/>
      <c r="P66" s="46"/>
      <c r="Q66" s="46"/>
      <c r="R66" s="46"/>
      <c r="S66" s="46"/>
      <c r="T66" s="46"/>
    </row>
    <row r="67" spans="4:20">
      <c r="D67" s="48"/>
    </row>
    <row r="68" spans="4:20">
      <c r="D68" s="48"/>
    </row>
    <row r="69" spans="4:20">
      <c r="D69" s="48"/>
      <c r="E69" s="74"/>
      <c r="F69" s="74"/>
      <c r="G69" s="74"/>
      <c r="H69" s="74"/>
      <c r="I69" s="46"/>
      <c r="J69" s="46"/>
      <c r="K69" s="46"/>
      <c r="L69" s="46"/>
      <c r="M69" s="46"/>
      <c r="N69" s="46"/>
      <c r="O69" s="46"/>
      <c r="P69" s="46"/>
      <c r="Q69" s="46"/>
      <c r="R69" s="46"/>
      <c r="S69" s="46"/>
    </row>
    <row r="70" spans="4:20">
      <c r="D70" s="48"/>
    </row>
    <row r="71" spans="4:20">
      <c r="D71" s="48"/>
      <c r="E71" s="74"/>
      <c r="F71" s="74"/>
      <c r="G71" s="74"/>
      <c r="H71" s="74"/>
      <c r="I71" s="46"/>
      <c r="J71" s="46"/>
      <c r="K71" s="46"/>
      <c r="L71" s="46"/>
      <c r="M71" s="46"/>
      <c r="N71" s="46"/>
      <c r="O71" s="46"/>
      <c r="P71" s="46"/>
      <c r="Q71" s="46"/>
      <c r="R71" s="46"/>
      <c r="S71" s="46"/>
    </row>
    <row r="72" spans="4:20">
      <c r="D72" s="48"/>
      <c r="E72" s="74"/>
      <c r="F72" s="74"/>
      <c r="G72" s="74"/>
      <c r="H72" s="74"/>
      <c r="I72" s="46"/>
      <c r="J72" s="46"/>
      <c r="K72" s="46"/>
      <c r="L72" s="46"/>
      <c r="M72" s="46"/>
      <c r="N72" s="46"/>
      <c r="O72" s="46"/>
      <c r="P72" s="46"/>
      <c r="Q72" s="46"/>
      <c r="R72" s="46"/>
      <c r="S72" s="46"/>
    </row>
    <row r="73" spans="4:20">
      <c r="D73" s="48"/>
      <c r="E73" s="74"/>
      <c r="F73" s="74"/>
      <c r="G73" s="74"/>
      <c r="H73" s="74"/>
      <c r="I73" s="46"/>
      <c r="J73" s="46"/>
      <c r="K73" s="46"/>
      <c r="L73" s="46"/>
      <c r="M73" s="46"/>
      <c r="N73" s="46"/>
      <c r="O73" s="46"/>
      <c r="P73" s="46"/>
      <c r="Q73" s="46"/>
      <c r="R73" s="46"/>
      <c r="S73" s="46"/>
      <c r="T73" s="46"/>
    </row>
    <row r="74" spans="4:20">
      <c r="D74" s="48"/>
      <c r="E74" s="74"/>
      <c r="F74" s="74"/>
      <c r="G74" s="74"/>
      <c r="H74" s="74"/>
      <c r="I74" s="46"/>
      <c r="J74" s="46"/>
      <c r="K74" s="46"/>
      <c r="L74" s="46"/>
      <c r="M74" s="46"/>
      <c r="N74" s="46"/>
      <c r="O74" s="46"/>
      <c r="P74" s="46"/>
      <c r="Q74" s="46"/>
      <c r="R74" s="46"/>
      <c r="S74" s="46"/>
    </row>
    <row r="75" spans="4:20">
      <c r="D75" s="48"/>
    </row>
    <row r="76" spans="4:20">
      <c r="D76" s="48"/>
      <c r="E76" s="74"/>
      <c r="F76" s="74"/>
      <c r="G76" s="74"/>
      <c r="H76" s="74"/>
      <c r="I76" s="46"/>
      <c r="J76" s="46"/>
      <c r="K76" s="46"/>
      <c r="L76" s="46"/>
      <c r="M76" s="46"/>
      <c r="N76" s="46"/>
    </row>
    <row r="77" spans="4:20">
      <c r="D77" s="48"/>
    </row>
    <row r="78" spans="4:20">
      <c r="D78" s="48"/>
      <c r="E78" s="74"/>
      <c r="F78" s="74"/>
      <c r="G78" s="74"/>
      <c r="H78" s="74"/>
      <c r="I78" s="46"/>
      <c r="J78" s="46"/>
      <c r="K78" s="46"/>
      <c r="L78" s="46"/>
      <c r="M78" s="46"/>
      <c r="N78" s="46"/>
      <c r="O78" s="46"/>
      <c r="P78" s="46"/>
      <c r="Q78" s="46"/>
      <c r="R78" s="46"/>
      <c r="S78" s="46"/>
    </row>
    <row r="79" spans="4:20">
      <c r="D79" s="48"/>
      <c r="E79" s="74"/>
      <c r="F79" s="74"/>
      <c r="G79" s="74"/>
      <c r="H79" s="74"/>
      <c r="I79" s="46"/>
      <c r="J79" s="46"/>
      <c r="K79" s="46"/>
      <c r="L79" s="46"/>
      <c r="M79" s="46"/>
      <c r="N79" s="46"/>
    </row>
    <row r="80" spans="4:20">
      <c r="D80" s="48"/>
    </row>
    <row r="81" spans="4:19">
      <c r="D81" s="48"/>
      <c r="E81" s="74"/>
      <c r="F81" s="74"/>
      <c r="G81" s="74"/>
      <c r="H81" s="74"/>
      <c r="I81" s="46"/>
      <c r="J81" s="46"/>
      <c r="K81" s="46"/>
      <c r="L81" s="46"/>
      <c r="M81" s="46"/>
      <c r="N81" s="46"/>
      <c r="O81" s="46"/>
      <c r="P81" s="46"/>
      <c r="Q81" s="46"/>
      <c r="R81" s="46"/>
      <c r="S81" s="46"/>
    </row>
    <row r="82" spans="4:19">
      <c r="D82" s="48"/>
      <c r="E82" s="74"/>
      <c r="F82" s="74"/>
      <c r="G82" s="74"/>
      <c r="H82" s="74"/>
      <c r="I82" s="46"/>
      <c r="J82" s="46"/>
      <c r="K82" s="46"/>
      <c r="L82" s="46"/>
      <c r="M82" s="46"/>
      <c r="N82" s="46"/>
      <c r="O82" s="46"/>
      <c r="P82" s="46"/>
      <c r="Q82" s="46"/>
      <c r="R82" s="46"/>
      <c r="S82" s="46"/>
    </row>
    <row r="83" spans="4:19">
      <c r="D83" s="48"/>
      <c r="E83" s="74"/>
      <c r="F83" s="74"/>
      <c r="G83" s="74"/>
      <c r="H83" s="74"/>
      <c r="I83" s="46"/>
      <c r="J83" s="46"/>
      <c r="K83" s="46"/>
      <c r="L83" s="46"/>
      <c r="M83" s="46"/>
      <c r="N83" s="46"/>
      <c r="O83" s="46"/>
      <c r="P83" s="46"/>
      <c r="Q83" s="46"/>
      <c r="R83" s="46"/>
      <c r="S83" s="46"/>
    </row>
    <row r="84" spans="4:19">
      <c r="D84" s="48"/>
      <c r="E84" s="74"/>
      <c r="F84" s="74"/>
      <c r="G84" s="74"/>
      <c r="H84" s="74"/>
      <c r="I84" s="46"/>
      <c r="J84" s="46"/>
      <c r="K84" s="46"/>
      <c r="L84" s="46"/>
      <c r="M84" s="46"/>
      <c r="N84" s="46"/>
      <c r="O84" s="46"/>
      <c r="P84" s="46"/>
      <c r="Q84" s="46"/>
      <c r="R84" s="46"/>
      <c r="S84" s="46"/>
    </row>
    <row r="85" spans="4:19">
      <c r="D85" s="48"/>
      <c r="E85" s="74"/>
      <c r="F85" s="74"/>
      <c r="G85" s="74"/>
      <c r="H85" s="74"/>
      <c r="I85" s="46"/>
      <c r="J85" s="46"/>
      <c r="K85" s="46"/>
      <c r="L85" s="46"/>
      <c r="M85" s="46"/>
      <c r="N85" s="46"/>
    </row>
    <row r="86" spans="4:19">
      <c r="D86" s="48"/>
    </row>
  </sheetData>
  <mergeCells count="160">
    <mergeCell ref="F41:H41"/>
    <mergeCell ref="I41:K41"/>
    <mergeCell ref="L41:N41"/>
    <mergeCell ref="O41:Q41"/>
    <mergeCell ref="R41:T41"/>
    <mergeCell ref="F42:H42"/>
    <mergeCell ref="I42:K42"/>
    <mergeCell ref="L42:N42"/>
    <mergeCell ref="O42:Q42"/>
    <mergeCell ref="R42:T42"/>
    <mergeCell ref="F39:H39"/>
    <mergeCell ref="I39:K39"/>
    <mergeCell ref="L39:N39"/>
    <mergeCell ref="O39:Q39"/>
    <mergeCell ref="R39:T39"/>
    <mergeCell ref="F40:H40"/>
    <mergeCell ref="I40:K40"/>
    <mergeCell ref="L40:N40"/>
    <mergeCell ref="O40:Q40"/>
    <mergeCell ref="R40:T40"/>
    <mergeCell ref="F37:H37"/>
    <mergeCell ref="I37:K37"/>
    <mergeCell ref="L37:N37"/>
    <mergeCell ref="O37:Q37"/>
    <mergeCell ref="R37:T37"/>
    <mergeCell ref="F38:H38"/>
    <mergeCell ref="I38:K38"/>
    <mergeCell ref="L38:N38"/>
    <mergeCell ref="O38:Q38"/>
    <mergeCell ref="R38:T38"/>
    <mergeCell ref="D33:G33"/>
    <mergeCell ref="I33:K33"/>
    <mergeCell ref="L33:N33"/>
    <mergeCell ref="O33:Q33"/>
    <mergeCell ref="R33:T33"/>
    <mergeCell ref="R35:T35"/>
    <mergeCell ref="F36:H36"/>
    <mergeCell ref="I36:K36"/>
    <mergeCell ref="L36:N36"/>
    <mergeCell ref="O36:Q36"/>
    <mergeCell ref="R36:T36"/>
    <mergeCell ref="F34:H35"/>
    <mergeCell ref="I34:K34"/>
    <mergeCell ref="B35:E35"/>
    <mergeCell ref="I35:K35"/>
    <mergeCell ref="L35:N35"/>
    <mergeCell ref="O35:Q35"/>
    <mergeCell ref="D31:G31"/>
    <mergeCell ref="I31:K31"/>
    <mergeCell ref="L31:N31"/>
    <mergeCell ref="O31:Q31"/>
    <mergeCell ref="R31:T31"/>
    <mergeCell ref="D32:G32"/>
    <mergeCell ref="I32:K32"/>
    <mergeCell ref="L32:N32"/>
    <mergeCell ref="O32:Q32"/>
    <mergeCell ref="R32:T32"/>
    <mergeCell ref="D29:G29"/>
    <mergeCell ref="I29:K29"/>
    <mergeCell ref="L29:N29"/>
    <mergeCell ref="O29:Q29"/>
    <mergeCell ref="R29:T29"/>
    <mergeCell ref="D30:G30"/>
    <mergeCell ref="I30:K30"/>
    <mergeCell ref="L30:N30"/>
    <mergeCell ref="O30:Q30"/>
    <mergeCell ref="R30:T30"/>
    <mergeCell ref="D27:G27"/>
    <mergeCell ref="I27:K27"/>
    <mergeCell ref="L27:N27"/>
    <mergeCell ref="O27:Q27"/>
    <mergeCell ref="R27:T27"/>
    <mergeCell ref="D28:G28"/>
    <mergeCell ref="I28:K28"/>
    <mergeCell ref="L28:N28"/>
    <mergeCell ref="O28:Q28"/>
    <mergeCell ref="R28:T28"/>
    <mergeCell ref="D25:G25"/>
    <mergeCell ref="I25:K25"/>
    <mergeCell ref="L25:N25"/>
    <mergeCell ref="O25:Q25"/>
    <mergeCell ref="R25:T25"/>
    <mergeCell ref="D26:G26"/>
    <mergeCell ref="I26:K26"/>
    <mergeCell ref="L26:N26"/>
    <mergeCell ref="O26:Q26"/>
    <mergeCell ref="R26:T26"/>
    <mergeCell ref="D23:G23"/>
    <mergeCell ref="I23:K23"/>
    <mergeCell ref="L23:N23"/>
    <mergeCell ref="O23:Q23"/>
    <mergeCell ref="R23:T23"/>
    <mergeCell ref="D24:G24"/>
    <mergeCell ref="I24:K24"/>
    <mergeCell ref="L24:N24"/>
    <mergeCell ref="O24:Q24"/>
    <mergeCell ref="R24:T24"/>
    <mergeCell ref="D21:G21"/>
    <mergeCell ref="I21:K21"/>
    <mergeCell ref="L21:N21"/>
    <mergeCell ref="O21:Q21"/>
    <mergeCell ref="R21:T21"/>
    <mergeCell ref="D22:G22"/>
    <mergeCell ref="I22:K22"/>
    <mergeCell ref="L22:N22"/>
    <mergeCell ref="O22:Q22"/>
    <mergeCell ref="R22:T22"/>
    <mergeCell ref="D19:G19"/>
    <mergeCell ref="I19:K19"/>
    <mergeCell ref="L19:N19"/>
    <mergeCell ref="O19:Q19"/>
    <mergeCell ref="R19:T19"/>
    <mergeCell ref="B20:G20"/>
    <mergeCell ref="I20:K20"/>
    <mergeCell ref="L20:N20"/>
    <mergeCell ref="O20:Q20"/>
    <mergeCell ref="R20:T20"/>
    <mergeCell ref="D17:G17"/>
    <mergeCell ref="I17:K17"/>
    <mergeCell ref="L17:N17"/>
    <mergeCell ref="O17:Q17"/>
    <mergeCell ref="R17:T17"/>
    <mergeCell ref="D18:G18"/>
    <mergeCell ref="I18:K18"/>
    <mergeCell ref="L18:N18"/>
    <mergeCell ref="O18:Q18"/>
    <mergeCell ref="R18:T18"/>
    <mergeCell ref="D15:G15"/>
    <mergeCell ref="I15:K15"/>
    <mergeCell ref="L15:N15"/>
    <mergeCell ref="O15:Q15"/>
    <mergeCell ref="R15:T15"/>
    <mergeCell ref="D16:G16"/>
    <mergeCell ref="I16:K16"/>
    <mergeCell ref="L16:N16"/>
    <mergeCell ref="O16:Q16"/>
    <mergeCell ref="R16:T16"/>
    <mergeCell ref="D13:G13"/>
    <mergeCell ref="I13:K13"/>
    <mergeCell ref="L13:N13"/>
    <mergeCell ref="O13:Q13"/>
    <mergeCell ref="R13:T13"/>
    <mergeCell ref="D14:G14"/>
    <mergeCell ref="I14:K14"/>
    <mergeCell ref="L14:N14"/>
    <mergeCell ref="O14:Q14"/>
    <mergeCell ref="R14:T14"/>
    <mergeCell ref="I2:N2"/>
    <mergeCell ref="I4:K4"/>
    <mergeCell ref="B6:D6"/>
    <mergeCell ref="I6:Q6"/>
    <mergeCell ref="B8:D8"/>
    <mergeCell ref="I8:Q8"/>
    <mergeCell ref="I12:K12"/>
    <mergeCell ref="L12:N12"/>
    <mergeCell ref="O12:Q12"/>
    <mergeCell ref="I10:K10"/>
    <mergeCell ref="L10:N10"/>
    <mergeCell ref="O10:T10"/>
    <mergeCell ref="R12:T12"/>
  </mergeCells>
  <pageMargins left="0.75" right="0.75" top="1" bottom="1" header="0.4921259845" footer="0.4921259845"/>
  <pageSetup paperSize="9" scale="86" orientation="portrait" r:id="rId1"/>
  <headerFooter alignWithMargins="0"/>
  <colBreaks count="1" manualBreakCount="1">
    <brk id="20"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6"/>
  <sheetViews>
    <sheetView workbookViewId="0"/>
  </sheetViews>
  <sheetFormatPr defaultRowHeight="12.75"/>
  <cols>
    <col min="1" max="1" width="2" style="39" customWidth="1"/>
    <col min="2" max="2" width="9.5703125" style="40" customWidth="1"/>
    <col min="3" max="3" width="19" style="40" customWidth="1"/>
    <col min="4" max="4" width="9.28515625" style="39" customWidth="1"/>
    <col min="5" max="5" width="5.5703125" style="39" customWidth="1"/>
    <col min="6" max="6" width="7" style="39" customWidth="1"/>
    <col min="7" max="7" width="5.7109375" style="42" customWidth="1"/>
    <col min="8" max="8" width="1.42578125" style="42" customWidth="1"/>
    <col min="9" max="9" width="5.7109375" style="42" customWidth="1"/>
    <col min="10" max="10" width="9.28515625" style="39" customWidth="1"/>
    <col min="11" max="11" width="5.7109375" style="39" customWidth="1"/>
    <col min="12" max="12" width="1.42578125" style="39" customWidth="1"/>
    <col min="13" max="13" width="7" style="39" customWidth="1"/>
    <col min="14" max="14" width="9.28515625" style="39" customWidth="1"/>
    <col min="15" max="15" width="5.7109375" style="39" customWidth="1"/>
    <col min="16" max="16" width="1.42578125" style="39" customWidth="1"/>
    <col min="17" max="17" width="5.7109375" style="39" customWidth="1"/>
    <col min="18" max="18" width="9.28515625" style="39" customWidth="1"/>
    <col min="19" max="19" width="5.7109375" style="39" customWidth="1"/>
    <col min="20" max="20" width="1.42578125" style="39" customWidth="1"/>
    <col min="21" max="21" width="5.7109375" style="39" customWidth="1"/>
    <col min="22" max="22" width="9.28515625" style="39" customWidth="1"/>
    <col min="23" max="16384" width="9.140625" style="39"/>
  </cols>
  <sheetData>
    <row r="1" spans="1:24" ht="9.75" customHeight="1"/>
    <row r="2" spans="1:24">
      <c r="B2" s="43" t="s">
        <v>37</v>
      </c>
      <c r="C2" s="43"/>
      <c r="E2" s="44" t="s">
        <v>105</v>
      </c>
      <c r="G2" s="46" t="s">
        <v>106</v>
      </c>
      <c r="J2" s="443"/>
      <c r="K2" s="444"/>
      <c r="L2" s="444"/>
      <c r="M2" s="444"/>
      <c r="N2" s="444"/>
      <c r="O2" s="444"/>
      <c r="P2" s="444"/>
      <c r="Q2" s="444"/>
      <c r="R2" s="444"/>
      <c r="S2" s="444"/>
      <c r="T2" s="444"/>
      <c r="U2" s="444"/>
      <c r="V2" s="45" t="s">
        <v>107</v>
      </c>
      <c r="X2" s="49"/>
    </row>
    <row r="3" spans="1:24" ht="12.75" customHeight="1">
      <c r="E3" s="46" t="s">
        <v>40</v>
      </c>
    </row>
    <row r="4" spans="1:24" ht="12.75" customHeight="1">
      <c r="E4" s="370"/>
      <c r="F4" s="371"/>
      <c r="X4" s="49"/>
    </row>
    <row r="5" spans="1:24" ht="12.75" customHeight="1">
      <c r="B5" s="47" t="s">
        <v>41</v>
      </c>
      <c r="C5" s="47"/>
      <c r="E5" s="46" t="s">
        <v>42</v>
      </c>
      <c r="K5" s="48" t="s">
        <v>43</v>
      </c>
      <c r="R5" s="46" t="s">
        <v>44</v>
      </c>
    </row>
    <row r="6" spans="1:24" ht="12.75" customHeight="1">
      <c r="B6" s="445"/>
      <c r="C6" s="446"/>
      <c r="D6" s="447"/>
      <c r="E6" s="448"/>
      <c r="F6" s="404"/>
      <c r="G6" s="404"/>
      <c r="H6" s="404"/>
      <c r="I6" s="404"/>
      <c r="J6" s="404"/>
      <c r="K6" s="404"/>
      <c r="L6" s="404"/>
      <c r="M6" s="404"/>
      <c r="N6" s="404"/>
      <c r="O6" s="404"/>
      <c r="P6" s="404"/>
      <c r="Q6" s="404"/>
      <c r="R6" s="404"/>
      <c r="S6" s="404"/>
      <c r="T6" s="404"/>
      <c r="U6" s="404"/>
      <c r="V6" s="404"/>
      <c r="X6" s="49"/>
    </row>
    <row r="7" spans="1:24" ht="12.75" customHeight="1">
      <c r="B7" s="47"/>
      <c r="C7" s="47"/>
      <c r="E7" s="46"/>
      <c r="G7" s="48"/>
      <c r="H7" s="48"/>
      <c r="I7" s="48"/>
      <c r="V7" s="46"/>
    </row>
    <row r="8" spans="1:24">
      <c r="B8" s="449" t="s">
        <v>108</v>
      </c>
      <c r="C8" s="450"/>
      <c r="D8" s="453" t="s">
        <v>109</v>
      </c>
      <c r="E8" s="456" t="s">
        <v>110</v>
      </c>
      <c r="F8" s="459" t="s">
        <v>111</v>
      </c>
      <c r="G8" s="462" t="s">
        <v>112</v>
      </c>
      <c r="H8" s="463"/>
      <c r="I8" s="463"/>
      <c r="J8" s="463"/>
      <c r="K8" s="463"/>
      <c r="L8" s="463"/>
      <c r="M8" s="463"/>
      <c r="N8" s="463"/>
      <c r="O8" s="463"/>
      <c r="P8" s="463"/>
      <c r="Q8" s="463"/>
      <c r="R8" s="463"/>
      <c r="S8" s="463"/>
      <c r="T8" s="463"/>
      <c r="U8" s="463"/>
      <c r="V8" s="463"/>
    </row>
    <row r="9" spans="1:24" ht="12.75" customHeight="1">
      <c r="B9" s="451"/>
      <c r="C9" s="452"/>
      <c r="D9" s="454"/>
      <c r="E9" s="457"/>
      <c r="F9" s="460"/>
      <c r="G9" s="80">
        <f>'T4'!I11</f>
        <v>12</v>
      </c>
      <c r="H9" s="53" t="s">
        <v>46</v>
      </c>
      <c r="I9" s="121">
        <f ca="1">'T4'!K11</f>
        <v>44511.582428240741</v>
      </c>
      <c r="J9" s="52"/>
      <c r="K9" s="80">
        <f>'T4'!L11</f>
        <v>12</v>
      </c>
      <c r="L9" s="53" t="s">
        <v>46</v>
      </c>
      <c r="M9" s="121">
        <f ca="1">'T4'!N11</f>
        <v>44876.582428240741</v>
      </c>
      <c r="N9" s="52"/>
      <c r="O9" s="80">
        <f>'T4'!O11</f>
        <v>12</v>
      </c>
      <c r="P9" s="53" t="s">
        <v>46</v>
      </c>
      <c r="Q9" s="121">
        <f ca="1">'T4'!Q11</f>
        <v>45241.582428240741</v>
      </c>
      <c r="R9" s="52"/>
      <c r="S9" s="80">
        <f>'T4'!R11</f>
        <v>12</v>
      </c>
      <c r="T9" s="53" t="s">
        <v>46</v>
      </c>
      <c r="U9" s="121">
        <f ca="1">'T4'!T11</f>
        <v>45606.582428240741</v>
      </c>
      <c r="V9" s="52"/>
    </row>
    <row r="10" spans="1:24" ht="21" customHeight="1">
      <c r="B10" s="464" t="s">
        <v>113</v>
      </c>
      <c r="C10" s="465"/>
      <c r="D10" s="455"/>
      <c r="E10" s="458"/>
      <c r="F10" s="461"/>
      <c r="G10" s="466" t="s">
        <v>114</v>
      </c>
      <c r="H10" s="467"/>
      <c r="I10" s="468"/>
      <c r="J10" s="81" t="s">
        <v>115</v>
      </c>
      <c r="K10" s="466" t="s">
        <v>114</v>
      </c>
      <c r="L10" s="467"/>
      <c r="M10" s="468"/>
      <c r="N10" s="81" t="s">
        <v>115</v>
      </c>
      <c r="O10" s="466" t="s">
        <v>114</v>
      </c>
      <c r="P10" s="467"/>
      <c r="Q10" s="468"/>
      <c r="R10" s="81" t="s">
        <v>115</v>
      </c>
      <c r="S10" s="466" t="s">
        <v>114</v>
      </c>
      <c r="T10" s="467"/>
      <c r="U10" s="468"/>
      <c r="V10" s="81" t="s">
        <v>115</v>
      </c>
      <c r="X10" s="49"/>
    </row>
    <row r="11" spans="1:24" ht="12.75" customHeight="1">
      <c r="A11" s="56"/>
      <c r="B11" s="371"/>
      <c r="C11" s="371"/>
      <c r="D11" s="82"/>
      <c r="E11" s="83"/>
      <c r="F11" s="83"/>
      <c r="G11" s="469"/>
      <c r="H11" s="469"/>
      <c r="I11" s="469"/>
      <c r="J11" s="59"/>
      <c r="K11" s="469"/>
      <c r="L11" s="469"/>
      <c r="M11" s="469"/>
      <c r="N11" s="59"/>
      <c r="O11" s="469"/>
      <c r="P11" s="469"/>
      <c r="Q11" s="469"/>
      <c r="R11" s="59"/>
      <c r="S11" s="469"/>
      <c r="T11" s="469"/>
      <c r="U11" s="469"/>
      <c r="V11" s="59"/>
      <c r="X11" s="49"/>
    </row>
    <row r="12" spans="1:24" ht="12.75" customHeight="1">
      <c r="A12" s="56"/>
      <c r="B12" s="371"/>
      <c r="C12" s="371"/>
      <c r="D12" s="59"/>
      <c r="E12" s="83"/>
      <c r="F12" s="83"/>
      <c r="G12" s="469"/>
      <c r="H12" s="469"/>
      <c r="I12" s="469"/>
      <c r="J12" s="59"/>
      <c r="K12" s="469"/>
      <c r="L12" s="469"/>
      <c r="M12" s="469"/>
      <c r="N12" s="59"/>
      <c r="O12" s="469"/>
      <c r="P12" s="469"/>
      <c r="Q12" s="469"/>
      <c r="R12" s="59"/>
      <c r="S12" s="469"/>
      <c r="T12" s="469"/>
      <c r="U12" s="469"/>
      <c r="V12" s="59"/>
      <c r="X12" s="39" t="s">
        <v>138</v>
      </c>
    </row>
    <row r="13" spans="1:24" ht="12.75" customHeight="1">
      <c r="A13" s="56"/>
      <c r="B13" s="371"/>
      <c r="C13" s="371"/>
      <c r="D13" s="59"/>
      <c r="E13" s="83"/>
      <c r="F13" s="83"/>
      <c r="G13" s="469"/>
      <c r="H13" s="469"/>
      <c r="I13" s="469"/>
      <c r="J13" s="59"/>
      <c r="K13" s="469"/>
      <c r="L13" s="469"/>
      <c r="M13" s="469"/>
      <c r="N13" s="59"/>
      <c r="O13" s="469"/>
      <c r="P13" s="469"/>
      <c r="Q13" s="469"/>
      <c r="R13" s="59"/>
      <c r="S13" s="469"/>
      <c r="T13" s="469"/>
      <c r="U13" s="469"/>
      <c r="V13" s="59"/>
    </row>
    <row r="14" spans="1:24" ht="12.75" customHeight="1">
      <c r="A14" s="56"/>
      <c r="B14" s="371"/>
      <c r="C14" s="371"/>
      <c r="D14" s="59"/>
      <c r="E14" s="83"/>
      <c r="F14" s="83"/>
      <c r="G14" s="469"/>
      <c r="H14" s="469"/>
      <c r="I14" s="469"/>
      <c r="J14" s="59"/>
      <c r="K14" s="469"/>
      <c r="L14" s="469"/>
      <c r="M14" s="469"/>
      <c r="N14" s="59"/>
      <c r="O14" s="469"/>
      <c r="P14" s="469"/>
      <c r="Q14" s="469"/>
      <c r="R14" s="59"/>
      <c r="S14" s="469"/>
      <c r="T14" s="469"/>
      <c r="U14" s="469"/>
      <c r="V14" s="59"/>
    </row>
    <row r="15" spans="1:24" ht="12.75" customHeight="1">
      <c r="A15" s="56"/>
      <c r="B15" s="371"/>
      <c r="C15" s="371"/>
      <c r="D15" s="59"/>
      <c r="E15" s="83"/>
      <c r="F15" s="83"/>
      <c r="G15" s="469"/>
      <c r="H15" s="469"/>
      <c r="I15" s="469"/>
      <c r="J15" s="59"/>
      <c r="K15" s="469"/>
      <c r="L15" s="469"/>
      <c r="M15" s="469"/>
      <c r="N15" s="59"/>
      <c r="O15" s="469"/>
      <c r="P15" s="469"/>
      <c r="Q15" s="469"/>
      <c r="R15" s="59"/>
      <c r="S15" s="469"/>
      <c r="T15" s="469"/>
      <c r="U15" s="469"/>
      <c r="V15" s="59"/>
    </row>
    <row r="16" spans="1:24" ht="12.75" customHeight="1">
      <c r="A16" s="56"/>
      <c r="B16" s="371"/>
      <c r="C16" s="371"/>
      <c r="D16" s="59"/>
      <c r="E16" s="83"/>
      <c r="F16" s="83"/>
      <c r="G16" s="469"/>
      <c r="H16" s="469"/>
      <c r="I16" s="469"/>
      <c r="J16" s="59"/>
      <c r="K16" s="469"/>
      <c r="L16" s="469"/>
      <c r="M16" s="469"/>
      <c r="N16" s="59"/>
      <c r="O16" s="469"/>
      <c r="P16" s="469"/>
      <c r="Q16" s="469"/>
      <c r="R16" s="59"/>
      <c r="S16" s="469"/>
      <c r="T16" s="469"/>
      <c r="U16" s="469"/>
      <c r="V16" s="59"/>
    </row>
    <row r="17" spans="1:24" ht="12.75" customHeight="1" thickBot="1">
      <c r="A17" s="56"/>
      <c r="B17" s="470"/>
      <c r="C17" s="470"/>
      <c r="D17" s="84"/>
      <c r="E17" s="85"/>
      <c r="F17" s="85"/>
      <c r="G17" s="471"/>
      <c r="H17" s="471"/>
      <c r="I17" s="471"/>
      <c r="J17" s="84"/>
      <c r="K17" s="471"/>
      <c r="L17" s="471"/>
      <c r="M17" s="471"/>
      <c r="N17" s="84"/>
      <c r="O17" s="471"/>
      <c r="P17" s="471"/>
      <c r="Q17" s="471"/>
      <c r="R17" s="84"/>
      <c r="S17" s="471"/>
      <c r="T17" s="471"/>
      <c r="U17" s="471"/>
      <c r="V17" s="84"/>
    </row>
    <row r="18" spans="1:24" ht="18" customHeight="1" thickBot="1">
      <c r="A18" s="56"/>
      <c r="B18" s="472" t="s">
        <v>8</v>
      </c>
      <c r="C18" s="473"/>
      <c r="D18" s="86">
        <f>SUM(D11:D17)</f>
        <v>0</v>
      </c>
      <c r="E18" s="474"/>
      <c r="F18" s="475"/>
      <c r="G18" s="476">
        <f>SUM(G11:G17)</f>
        <v>0</v>
      </c>
      <c r="H18" s="477">
        <f>SUM(H12:H17)</f>
        <v>0</v>
      </c>
      <c r="I18" s="478">
        <f>SUM(I12:I17)</f>
        <v>0</v>
      </c>
      <c r="J18" s="87">
        <f>SUM(J11:J17)</f>
        <v>0</v>
      </c>
      <c r="K18" s="476">
        <f>SUM(K11:K17)</f>
        <v>0</v>
      </c>
      <c r="L18" s="477">
        <f>SUM(L12:L17)</f>
        <v>0</v>
      </c>
      <c r="M18" s="478">
        <f>SUM(M12:M17)</f>
        <v>0</v>
      </c>
      <c r="N18" s="87">
        <f>SUM(N11:N17)</f>
        <v>0</v>
      </c>
      <c r="O18" s="476">
        <f>SUM(O11:O17)</f>
        <v>0</v>
      </c>
      <c r="P18" s="477">
        <f>SUM(P12:P17)</f>
        <v>0</v>
      </c>
      <c r="Q18" s="478">
        <f>SUM(Q12:Q17)</f>
        <v>0</v>
      </c>
      <c r="R18" s="87">
        <f>SUM(R11:R17)</f>
        <v>0</v>
      </c>
      <c r="S18" s="476">
        <f>SUM(S11:S17)</f>
        <v>0</v>
      </c>
      <c r="T18" s="477">
        <f>SUM(T12:T17)</f>
        <v>0</v>
      </c>
      <c r="U18" s="478">
        <f>SUM(U12:U17)</f>
        <v>0</v>
      </c>
      <c r="V18" s="88">
        <f>SUM(V11:V17)</f>
        <v>0</v>
      </c>
    </row>
    <row r="19" spans="1:24" ht="18" customHeight="1">
      <c r="A19" s="56"/>
      <c r="B19" s="492" t="s">
        <v>116</v>
      </c>
      <c r="C19" s="493"/>
      <c r="D19" s="494" t="s">
        <v>117</v>
      </c>
      <c r="E19" s="496" t="s">
        <v>118</v>
      </c>
      <c r="F19" s="494" t="s">
        <v>111</v>
      </c>
      <c r="G19" s="481" t="s">
        <v>119</v>
      </c>
      <c r="H19" s="482"/>
      <c r="I19" s="483"/>
      <c r="J19" s="479" t="s">
        <v>115</v>
      </c>
      <c r="K19" s="481" t="s">
        <v>119</v>
      </c>
      <c r="L19" s="482"/>
      <c r="M19" s="483"/>
      <c r="N19" s="479" t="s">
        <v>115</v>
      </c>
      <c r="O19" s="481" t="s">
        <v>119</v>
      </c>
      <c r="P19" s="482"/>
      <c r="Q19" s="483"/>
      <c r="R19" s="479" t="s">
        <v>115</v>
      </c>
      <c r="S19" s="481" t="s">
        <v>119</v>
      </c>
      <c r="T19" s="482"/>
      <c r="U19" s="483"/>
      <c r="V19" s="479" t="s">
        <v>115</v>
      </c>
      <c r="X19" s="49"/>
    </row>
    <row r="20" spans="1:24" ht="13.5" customHeight="1">
      <c r="A20" s="56"/>
      <c r="B20" s="487" t="s">
        <v>113</v>
      </c>
      <c r="C20" s="488"/>
      <c r="D20" s="495"/>
      <c r="E20" s="455"/>
      <c r="F20" s="495"/>
      <c r="G20" s="484"/>
      <c r="H20" s="485"/>
      <c r="I20" s="486"/>
      <c r="J20" s="480"/>
      <c r="K20" s="484"/>
      <c r="L20" s="485"/>
      <c r="M20" s="486"/>
      <c r="N20" s="480"/>
      <c r="O20" s="484"/>
      <c r="P20" s="485"/>
      <c r="Q20" s="486"/>
      <c r="R20" s="480"/>
      <c r="S20" s="484"/>
      <c r="T20" s="485"/>
      <c r="U20" s="486"/>
      <c r="V20" s="480"/>
      <c r="X20" s="49"/>
    </row>
    <row r="21" spans="1:24" ht="12.75" customHeight="1">
      <c r="B21" s="371" t="s">
        <v>126</v>
      </c>
      <c r="C21" s="371"/>
      <c r="D21" s="82"/>
      <c r="E21" s="89"/>
      <c r="F21" s="80"/>
      <c r="G21" s="489"/>
      <c r="H21" s="490"/>
      <c r="I21" s="491"/>
      <c r="J21" s="90"/>
      <c r="K21" s="489"/>
      <c r="L21" s="490"/>
      <c r="M21" s="491"/>
      <c r="N21" s="90"/>
      <c r="O21" s="489"/>
      <c r="P21" s="490"/>
      <c r="Q21" s="491"/>
      <c r="R21" s="90"/>
      <c r="S21" s="489"/>
      <c r="T21" s="490"/>
      <c r="U21" s="491"/>
      <c r="V21" s="90"/>
      <c r="X21" s="99" t="s">
        <v>137</v>
      </c>
    </row>
    <row r="22" spans="1:24" ht="12.75" customHeight="1">
      <c r="A22" s="56"/>
      <c r="B22" s="371"/>
      <c r="C22" s="371"/>
      <c r="D22" s="59"/>
      <c r="E22" s="83"/>
      <c r="F22" s="83"/>
      <c r="G22" s="469"/>
      <c r="H22" s="469"/>
      <c r="I22" s="469"/>
      <c r="J22" s="59"/>
      <c r="K22" s="469"/>
      <c r="L22" s="469"/>
      <c r="M22" s="469"/>
      <c r="N22" s="59"/>
      <c r="O22" s="497"/>
      <c r="P22" s="469"/>
      <c r="Q22" s="469"/>
      <c r="R22" s="59"/>
      <c r="S22" s="469"/>
      <c r="T22" s="469"/>
      <c r="U22" s="469"/>
      <c r="V22" s="59"/>
    </row>
    <row r="23" spans="1:24" ht="12.75" customHeight="1">
      <c r="A23" s="56"/>
      <c r="B23" s="498"/>
      <c r="C23" s="499"/>
      <c r="D23" s="59"/>
      <c r="E23" s="83"/>
      <c r="F23" s="83"/>
      <c r="G23" s="469"/>
      <c r="H23" s="469"/>
      <c r="I23" s="469"/>
      <c r="J23" s="59"/>
      <c r="K23" s="469"/>
      <c r="L23" s="469"/>
      <c r="M23" s="469"/>
      <c r="N23" s="59"/>
      <c r="O23" s="469"/>
      <c r="P23" s="469"/>
      <c r="Q23" s="469"/>
      <c r="R23" s="59"/>
      <c r="S23" s="469"/>
      <c r="T23" s="469"/>
      <c r="U23" s="469"/>
      <c r="V23" s="59"/>
    </row>
    <row r="24" spans="1:24" ht="12.75" customHeight="1" thickBot="1">
      <c r="A24" s="56"/>
      <c r="B24" s="470"/>
      <c r="C24" s="470"/>
      <c r="D24" s="84"/>
      <c r="E24" s="85"/>
      <c r="F24" s="85"/>
      <c r="G24" s="471"/>
      <c r="H24" s="471"/>
      <c r="I24" s="471"/>
      <c r="J24" s="84"/>
      <c r="K24" s="471"/>
      <c r="L24" s="471"/>
      <c r="M24" s="471"/>
      <c r="N24" s="84"/>
      <c r="O24" s="471"/>
      <c r="P24" s="471"/>
      <c r="Q24" s="471"/>
      <c r="R24" s="84"/>
      <c r="S24" s="471"/>
      <c r="T24" s="471"/>
      <c r="U24" s="471"/>
      <c r="V24" s="84"/>
    </row>
    <row r="25" spans="1:24" ht="18" customHeight="1" thickBot="1">
      <c r="A25" s="56"/>
      <c r="B25" s="472" t="s">
        <v>8</v>
      </c>
      <c r="C25" s="473"/>
      <c r="D25" s="86">
        <f>SUM(D21:D24)</f>
        <v>0</v>
      </c>
      <c r="E25" s="474"/>
      <c r="F25" s="475"/>
      <c r="G25" s="476">
        <f t="shared" ref="G25:V25" si="0">SUM(G21:G24)</f>
        <v>0</v>
      </c>
      <c r="H25" s="477">
        <f t="shared" si="0"/>
        <v>0</v>
      </c>
      <c r="I25" s="478">
        <f t="shared" si="0"/>
        <v>0</v>
      </c>
      <c r="J25" s="91">
        <f t="shared" si="0"/>
        <v>0</v>
      </c>
      <c r="K25" s="476">
        <f t="shared" si="0"/>
        <v>0</v>
      </c>
      <c r="L25" s="477">
        <f t="shared" si="0"/>
        <v>0</v>
      </c>
      <c r="M25" s="478">
        <f t="shared" si="0"/>
        <v>0</v>
      </c>
      <c r="N25" s="91">
        <f t="shared" si="0"/>
        <v>0</v>
      </c>
      <c r="O25" s="476">
        <f t="shared" si="0"/>
        <v>0</v>
      </c>
      <c r="P25" s="477">
        <f t="shared" si="0"/>
        <v>0</v>
      </c>
      <c r="Q25" s="478">
        <f t="shared" si="0"/>
        <v>0</v>
      </c>
      <c r="R25" s="91">
        <f t="shared" si="0"/>
        <v>0</v>
      </c>
      <c r="S25" s="476">
        <f t="shared" si="0"/>
        <v>0</v>
      </c>
      <c r="T25" s="477">
        <f t="shared" si="0"/>
        <v>0</v>
      </c>
      <c r="U25" s="478">
        <f t="shared" si="0"/>
        <v>0</v>
      </c>
      <c r="V25" s="92">
        <f t="shared" si="0"/>
        <v>0</v>
      </c>
    </row>
    <row r="26" spans="1:24" ht="18" customHeight="1" thickBot="1">
      <c r="A26" s="56"/>
      <c r="B26" s="502" t="s">
        <v>120</v>
      </c>
      <c r="C26" s="503"/>
      <c r="D26" s="93"/>
      <c r="E26" s="94"/>
      <c r="F26" s="95"/>
      <c r="G26" s="504"/>
      <c r="H26" s="505"/>
      <c r="I26" s="506"/>
      <c r="J26" s="96"/>
      <c r="K26" s="504"/>
      <c r="L26" s="505"/>
      <c r="M26" s="506"/>
      <c r="N26" s="96"/>
      <c r="O26" s="504"/>
      <c r="P26" s="505"/>
      <c r="Q26" s="506"/>
      <c r="R26" s="96"/>
      <c r="S26" s="504"/>
      <c r="T26" s="505"/>
      <c r="U26" s="506"/>
      <c r="V26" s="96"/>
    </row>
    <row r="27" spans="1:24" ht="18" customHeight="1" thickBot="1">
      <c r="A27" s="56"/>
      <c r="B27" s="500" t="s">
        <v>121</v>
      </c>
      <c r="C27" s="501"/>
      <c r="D27" s="97"/>
      <c r="E27" s="474"/>
      <c r="F27" s="475"/>
      <c r="G27" s="476">
        <f>SUM(G25,-G18)</f>
        <v>0</v>
      </c>
      <c r="H27" s="477">
        <f>SUM(H25,H18)</f>
        <v>0</v>
      </c>
      <c r="I27" s="478">
        <f>SUM(I25,I18)</f>
        <v>0</v>
      </c>
      <c r="J27" s="91">
        <f>SUM(J26,J25,J18)</f>
        <v>0</v>
      </c>
      <c r="K27" s="476">
        <f>SUM(K25,-K18)</f>
        <v>0</v>
      </c>
      <c r="L27" s="477">
        <f>SUM(L25,L18)</f>
        <v>0</v>
      </c>
      <c r="M27" s="478">
        <f>SUM(M25,M18)</f>
        <v>0</v>
      </c>
      <c r="N27" s="91">
        <f>SUM(N26,N25,N18)</f>
        <v>0</v>
      </c>
      <c r="O27" s="476">
        <f>SUM(O25,-O18)</f>
        <v>0</v>
      </c>
      <c r="P27" s="477">
        <f>SUM(P25,P18)</f>
        <v>0</v>
      </c>
      <c r="Q27" s="478">
        <f>SUM(Q25,Q18)</f>
        <v>0</v>
      </c>
      <c r="R27" s="91">
        <f>SUM(R26,R25,R18)</f>
        <v>0</v>
      </c>
      <c r="S27" s="476">
        <f>SUM(S25,-S18)</f>
        <v>0</v>
      </c>
      <c r="T27" s="477">
        <f>SUM(T25,T18)</f>
        <v>0</v>
      </c>
      <c r="U27" s="478">
        <f>SUM(U25,U18)</f>
        <v>0</v>
      </c>
      <c r="V27" s="91">
        <f>SUM(V26,V25,V18)</f>
        <v>0</v>
      </c>
    </row>
    <row r="28" spans="1:24">
      <c r="B28" s="47"/>
      <c r="C28" s="47"/>
    </row>
    <row r="30" spans="1:24">
      <c r="B30" s="67"/>
      <c r="C30" s="67"/>
      <c r="E30" s="68"/>
    </row>
    <row r="31" spans="1:24">
      <c r="B31" s="67"/>
      <c r="C31" s="67"/>
    </row>
    <row r="32" spans="1:24">
      <c r="B32" s="67"/>
      <c r="C32" s="49"/>
      <c r="G32" s="69"/>
      <c r="H32" s="69"/>
      <c r="I32" s="69"/>
    </row>
    <row r="33" spans="2:9">
      <c r="B33" s="47"/>
      <c r="C33" s="47"/>
      <c r="G33" s="48"/>
      <c r="H33" s="48"/>
      <c r="I33" s="48"/>
    </row>
    <row r="34" spans="2:9">
      <c r="B34" s="47"/>
      <c r="C34" s="47"/>
      <c r="G34" s="48"/>
      <c r="H34" s="48"/>
      <c r="I34" s="48"/>
    </row>
    <row r="35" spans="2:9">
      <c r="B35" s="47"/>
      <c r="C35" s="47"/>
    </row>
    <row r="36" spans="2:9">
      <c r="G36" s="69"/>
      <c r="H36" s="69"/>
      <c r="I36" s="69"/>
    </row>
    <row r="37" spans="2:9">
      <c r="B37" s="67"/>
      <c r="C37" s="67"/>
      <c r="G37" s="48"/>
      <c r="H37" s="48"/>
      <c r="I37" s="48"/>
    </row>
    <row r="38" spans="2:9">
      <c r="B38" s="47"/>
      <c r="C38" s="47"/>
      <c r="G38" s="48"/>
      <c r="H38" s="48"/>
      <c r="I38" s="48"/>
    </row>
    <row r="39" spans="2:9">
      <c r="B39" s="47"/>
      <c r="C39" s="47"/>
      <c r="G39" s="48"/>
      <c r="H39" s="48"/>
      <c r="I39" s="48"/>
    </row>
    <row r="40" spans="2:9">
      <c r="B40" s="47"/>
      <c r="C40" s="47"/>
    </row>
    <row r="41" spans="2:9">
      <c r="B41" s="47"/>
      <c r="C41" s="47"/>
      <c r="G41" s="69"/>
      <c r="H41" s="69"/>
      <c r="I41" s="69"/>
    </row>
    <row r="42" spans="2:9">
      <c r="B42" s="47"/>
      <c r="C42" s="47"/>
      <c r="G42" s="48"/>
      <c r="H42" s="48"/>
      <c r="I42" s="48"/>
    </row>
    <row r="43" spans="2:9">
      <c r="G43" s="48"/>
      <c r="H43" s="48"/>
      <c r="I43" s="48"/>
    </row>
    <row r="44" spans="2:9">
      <c r="B44" s="67"/>
      <c r="C44" s="67"/>
    </row>
    <row r="45" spans="2:9">
      <c r="B45" s="47"/>
      <c r="C45" s="47"/>
      <c r="G45" s="69"/>
      <c r="H45" s="69"/>
      <c r="I45" s="69"/>
    </row>
    <row r="46" spans="2:9">
      <c r="B46" s="47"/>
      <c r="C46" s="47"/>
      <c r="G46" s="48"/>
      <c r="H46" s="48"/>
      <c r="I46" s="48"/>
    </row>
    <row r="47" spans="2:9">
      <c r="B47" s="47"/>
      <c r="C47" s="47"/>
      <c r="G47" s="48"/>
      <c r="H47" s="48"/>
      <c r="I47" s="48"/>
    </row>
    <row r="48" spans="2:9">
      <c r="G48" s="48"/>
      <c r="H48" s="48"/>
      <c r="I48" s="48"/>
    </row>
    <row r="49" spans="2:9">
      <c r="B49" s="67"/>
      <c r="C49" s="67"/>
    </row>
    <row r="50" spans="2:9">
      <c r="B50" s="47"/>
      <c r="C50" s="47"/>
      <c r="G50" s="69"/>
      <c r="H50" s="69"/>
      <c r="I50" s="69"/>
    </row>
    <row r="51" spans="2:9">
      <c r="B51" s="47"/>
      <c r="C51" s="47"/>
      <c r="G51" s="48"/>
      <c r="H51" s="48"/>
      <c r="I51" s="48"/>
    </row>
    <row r="52" spans="2:9">
      <c r="B52" s="47"/>
      <c r="C52" s="47"/>
      <c r="G52" s="48"/>
      <c r="H52" s="48"/>
      <c r="I52" s="48"/>
    </row>
    <row r="53" spans="2:9">
      <c r="B53" s="47"/>
      <c r="C53" s="47"/>
      <c r="G53" s="48"/>
      <c r="H53" s="48"/>
      <c r="I53" s="48"/>
    </row>
    <row r="54" spans="2:9">
      <c r="B54" s="47"/>
      <c r="C54" s="47"/>
    </row>
    <row r="55" spans="2:9">
      <c r="G55" s="69"/>
      <c r="H55" s="69"/>
      <c r="I55" s="69"/>
    </row>
    <row r="56" spans="2:9">
      <c r="B56" s="67"/>
      <c r="C56" s="67"/>
      <c r="G56" s="48"/>
      <c r="H56" s="48"/>
      <c r="I56" s="48"/>
    </row>
    <row r="57" spans="2:9">
      <c r="B57" s="47"/>
      <c r="C57" s="47"/>
      <c r="G57" s="48"/>
      <c r="H57" s="48"/>
      <c r="I57" s="48"/>
    </row>
    <row r="58" spans="2:9">
      <c r="B58" s="47"/>
      <c r="C58" s="47"/>
      <c r="G58" s="48"/>
      <c r="H58" s="48"/>
      <c r="I58" s="48"/>
    </row>
    <row r="59" spans="2:9">
      <c r="B59" s="47"/>
      <c r="C59" s="47"/>
      <c r="G59" s="48"/>
      <c r="H59" s="48"/>
      <c r="I59" s="48"/>
    </row>
    <row r="60" spans="2:9">
      <c r="B60" s="47"/>
      <c r="C60" s="47"/>
    </row>
    <row r="61" spans="2:9">
      <c r="B61" s="47"/>
      <c r="C61" s="47"/>
    </row>
    <row r="62" spans="2:9">
      <c r="B62" s="67"/>
      <c r="C62" s="67"/>
    </row>
    <row r="63" spans="2:9">
      <c r="B63" s="47"/>
      <c r="C63" s="47"/>
    </row>
    <row r="64" spans="2:9">
      <c r="B64" s="47"/>
      <c r="C64" s="47"/>
    </row>
    <row r="65" spans="2:3">
      <c r="B65" s="47"/>
      <c r="C65" s="47"/>
    </row>
    <row r="66" spans="2:3">
      <c r="B66" s="47"/>
      <c r="C66" s="47"/>
    </row>
  </sheetData>
  <mergeCells count="107">
    <mergeCell ref="B27:C27"/>
    <mergeCell ref="E27:F27"/>
    <mergeCell ref="G27:I27"/>
    <mergeCell ref="K27:M27"/>
    <mergeCell ref="O27:Q27"/>
    <mergeCell ref="S27:U27"/>
    <mergeCell ref="S25:U25"/>
    <mergeCell ref="B26:C26"/>
    <mergeCell ref="G26:I26"/>
    <mergeCell ref="K26:M26"/>
    <mergeCell ref="O26:Q26"/>
    <mergeCell ref="S26:U26"/>
    <mergeCell ref="B24:C24"/>
    <mergeCell ref="G24:I24"/>
    <mergeCell ref="K24:M24"/>
    <mergeCell ref="O24:Q24"/>
    <mergeCell ref="S24:U24"/>
    <mergeCell ref="B25:C25"/>
    <mergeCell ref="E25:F25"/>
    <mergeCell ref="G25:I25"/>
    <mergeCell ref="K25:M25"/>
    <mergeCell ref="O25:Q25"/>
    <mergeCell ref="B22:C22"/>
    <mergeCell ref="G22:I22"/>
    <mergeCell ref="K22:M22"/>
    <mergeCell ref="O22:Q22"/>
    <mergeCell ref="S22:U22"/>
    <mergeCell ref="B23:C23"/>
    <mergeCell ref="G23:I23"/>
    <mergeCell ref="K23:M23"/>
    <mergeCell ref="O23:Q23"/>
    <mergeCell ref="S23:U23"/>
    <mergeCell ref="R19:R20"/>
    <mergeCell ref="S19:U20"/>
    <mergeCell ref="V19:V20"/>
    <mergeCell ref="B20:C20"/>
    <mergeCell ref="B21:C21"/>
    <mergeCell ref="G21:I21"/>
    <mergeCell ref="K21:M21"/>
    <mergeCell ref="O21:Q21"/>
    <mergeCell ref="S21:U21"/>
    <mergeCell ref="B19:C19"/>
    <mergeCell ref="D19:D20"/>
    <mergeCell ref="E19:E20"/>
    <mergeCell ref="F19:F20"/>
    <mergeCell ref="G19:I20"/>
    <mergeCell ref="J19:J20"/>
    <mergeCell ref="K19:M20"/>
    <mergeCell ref="N19:N20"/>
    <mergeCell ref="O19:Q20"/>
    <mergeCell ref="B17:C17"/>
    <mergeCell ref="G17:I17"/>
    <mergeCell ref="K17:M17"/>
    <mergeCell ref="O17:Q17"/>
    <mergeCell ref="S17:U17"/>
    <mergeCell ref="B18:C18"/>
    <mergeCell ref="E18:F18"/>
    <mergeCell ref="G18:I18"/>
    <mergeCell ref="K18:M18"/>
    <mergeCell ref="O18:Q18"/>
    <mergeCell ref="S18:U18"/>
    <mergeCell ref="B15:C15"/>
    <mergeCell ref="G15:I15"/>
    <mergeCell ref="K15:M15"/>
    <mergeCell ref="O15:Q15"/>
    <mergeCell ref="S15:U15"/>
    <mergeCell ref="B16:C16"/>
    <mergeCell ref="G16:I16"/>
    <mergeCell ref="K16:M16"/>
    <mergeCell ref="O16:Q16"/>
    <mergeCell ref="S16:U16"/>
    <mergeCell ref="B13:C13"/>
    <mergeCell ref="G13:I13"/>
    <mergeCell ref="K13:M13"/>
    <mergeCell ref="O13:Q13"/>
    <mergeCell ref="S13:U13"/>
    <mergeCell ref="B14:C14"/>
    <mergeCell ref="G14:I14"/>
    <mergeCell ref="K14:M14"/>
    <mergeCell ref="O14:Q14"/>
    <mergeCell ref="S14:U14"/>
    <mergeCell ref="B11:C11"/>
    <mergeCell ref="G11:I11"/>
    <mergeCell ref="K11:M11"/>
    <mergeCell ref="O11:Q11"/>
    <mergeCell ref="S11:U11"/>
    <mergeCell ref="B12:C12"/>
    <mergeCell ref="G12:I12"/>
    <mergeCell ref="K12:M12"/>
    <mergeCell ref="O12:Q12"/>
    <mergeCell ref="S12:U12"/>
    <mergeCell ref="J2:U2"/>
    <mergeCell ref="E4:F4"/>
    <mergeCell ref="B6:D6"/>
    <mergeCell ref="E6:J6"/>
    <mergeCell ref="K6:Q6"/>
    <mergeCell ref="R6:V6"/>
    <mergeCell ref="B8:C9"/>
    <mergeCell ref="D8:D10"/>
    <mergeCell ref="E8:E10"/>
    <mergeCell ref="F8:F10"/>
    <mergeCell ref="G8:V8"/>
    <mergeCell ref="B10:C10"/>
    <mergeCell ref="G10:I10"/>
    <mergeCell ref="K10:M10"/>
    <mergeCell ref="O10:Q10"/>
    <mergeCell ref="S10:U10"/>
  </mergeCells>
  <pageMargins left="0.75" right="0.75" top="1" bottom="1" header="0.4921259845" footer="0.4921259845"/>
  <pageSetup paperSize="9" scale="91" orientation="landscape" r:id="rId1"/>
  <headerFooter alignWithMargins="0"/>
  <colBreaks count="1" manualBreakCount="1">
    <brk id="22"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4"/>
  <sheetViews>
    <sheetView topLeftCell="A43" zoomScale="70" zoomScaleNormal="70" workbookViewId="0">
      <selection activeCell="T67" sqref="T67"/>
    </sheetView>
  </sheetViews>
  <sheetFormatPr defaultColWidth="9.140625" defaultRowHeight="12.75"/>
  <cols>
    <col min="1" max="1" width="64" style="3" customWidth="1"/>
    <col min="2" max="2" width="14.85546875" style="3" customWidth="1"/>
    <col min="3" max="11" width="10" style="3" customWidth="1"/>
    <col min="12" max="21" width="11" style="3" customWidth="1"/>
    <col min="22" max="16384" width="9.140625" style="3"/>
  </cols>
  <sheetData>
    <row r="1" spans="1:21" ht="18">
      <c r="A1" s="349" t="s">
        <v>187</v>
      </c>
      <c r="B1" s="350"/>
      <c r="C1" s="349" t="s">
        <v>188</v>
      </c>
      <c r="D1" s="350"/>
      <c r="E1" s="351" t="s">
        <v>189</v>
      </c>
      <c r="F1" s="352"/>
      <c r="G1" s="352"/>
      <c r="H1" s="352"/>
      <c r="I1" s="353"/>
      <c r="J1" s="351" t="s">
        <v>190</v>
      </c>
      <c r="K1" s="352"/>
      <c r="L1" s="352"/>
      <c r="M1" s="352"/>
      <c r="N1" s="353"/>
      <c r="O1" s="351" t="s">
        <v>191</v>
      </c>
      <c r="P1" s="352"/>
      <c r="Q1" s="352"/>
    </row>
    <row r="2" spans="1:21" ht="20.25" customHeight="1">
      <c r="A2" s="354" t="s">
        <v>533</v>
      </c>
      <c r="B2" s="355"/>
      <c r="C2" s="356" t="s">
        <v>533</v>
      </c>
      <c r="D2" s="357"/>
      <c r="E2" s="354" t="s">
        <v>533</v>
      </c>
      <c r="F2" s="358"/>
      <c r="G2" s="358"/>
      <c r="H2" s="358"/>
      <c r="I2" s="355"/>
      <c r="J2" s="354" t="s">
        <v>533</v>
      </c>
      <c r="K2" s="358"/>
      <c r="L2" s="358"/>
      <c r="M2" s="358"/>
      <c r="N2" s="355"/>
      <c r="O2" s="354" t="s">
        <v>533</v>
      </c>
      <c r="P2" s="358"/>
      <c r="Q2" s="355"/>
      <c r="R2" s="3" t="s">
        <v>539</v>
      </c>
    </row>
    <row r="3" spans="1:21">
      <c r="A3" s="194" t="str">
        <f>INFO!B2</f>
        <v>Versio 24    2022_05_06</v>
      </c>
      <c r="C3" s="3" t="s">
        <v>536</v>
      </c>
    </row>
    <row r="4" spans="1:21" ht="18">
      <c r="A4" s="5" t="s">
        <v>192</v>
      </c>
      <c r="B4" s="31" t="s">
        <v>193</v>
      </c>
      <c r="C4" s="33" t="s">
        <v>194</v>
      </c>
      <c r="D4" s="33" t="s">
        <v>195</v>
      </c>
      <c r="E4" s="33" t="s">
        <v>196</v>
      </c>
      <c r="F4" s="33" t="s">
        <v>197</v>
      </c>
      <c r="G4" s="33" t="s">
        <v>198</v>
      </c>
      <c r="H4" s="33" t="s">
        <v>199</v>
      </c>
      <c r="I4" s="33" t="s">
        <v>200</v>
      </c>
      <c r="J4" s="33" t="s">
        <v>201</v>
      </c>
      <c r="K4" s="33" t="s">
        <v>202</v>
      </c>
      <c r="L4" s="33" t="s">
        <v>203</v>
      </c>
      <c r="M4" s="33" t="s">
        <v>204</v>
      </c>
      <c r="N4" s="33" t="s">
        <v>205</v>
      </c>
      <c r="O4" s="33" t="s">
        <v>206</v>
      </c>
      <c r="P4" s="33" t="s">
        <v>207</v>
      </c>
      <c r="Q4" s="33" t="s">
        <v>208</v>
      </c>
      <c r="R4" s="33" t="s">
        <v>209</v>
      </c>
      <c r="S4" s="33" t="s">
        <v>210</v>
      </c>
      <c r="T4" s="33" t="s">
        <v>211</v>
      </c>
      <c r="U4" s="175" t="s">
        <v>212</v>
      </c>
    </row>
    <row r="5" spans="1:21" ht="16.5" customHeight="1">
      <c r="A5" s="116" t="s">
        <v>213</v>
      </c>
      <c r="B5" s="8"/>
      <c r="C5" s="192">
        <f ca="1">NOW()-90</f>
        <v>44776.582428240741</v>
      </c>
      <c r="D5" s="38">
        <f ca="1">EOMONTH(C5,1)</f>
        <v>44834</v>
      </c>
      <c r="E5" s="38">
        <f t="shared" ref="E5:T5" ca="1" si="0">EOMONTH(D5,1)</f>
        <v>44865</v>
      </c>
      <c r="F5" s="38">
        <f t="shared" ca="1" si="0"/>
        <v>44895</v>
      </c>
      <c r="G5" s="38">
        <f t="shared" ca="1" si="0"/>
        <v>44926</v>
      </c>
      <c r="H5" s="38">
        <f t="shared" ca="1" si="0"/>
        <v>44957</v>
      </c>
      <c r="I5" s="38">
        <f t="shared" ca="1" si="0"/>
        <v>44985</v>
      </c>
      <c r="J5" s="38">
        <f t="shared" ca="1" si="0"/>
        <v>45016</v>
      </c>
      <c r="K5" s="38">
        <f t="shared" ca="1" si="0"/>
        <v>45046</v>
      </c>
      <c r="L5" s="38">
        <f t="shared" ca="1" si="0"/>
        <v>45077</v>
      </c>
      <c r="M5" s="38">
        <f t="shared" ca="1" si="0"/>
        <v>45107</v>
      </c>
      <c r="N5" s="38">
        <f t="shared" ca="1" si="0"/>
        <v>45138</v>
      </c>
      <c r="O5" s="38">
        <f t="shared" ca="1" si="0"/>
        <v>45169</v>
      </c>
      <c r="P5" s="38">
        <f t="shared" ca="1" si="0"/>
        <v>45199</v>
      </c>
      <c r="Q5" s="38">
        <f t="shared" ca="1" si="0"/>
        <v>45230</v>
      </c>
      <c r="R5" s="38">
        <f t="shared" ca="1" si="0"/>
        <v>45260</v>
      </c>
      <c r="S5" s="38">
        <f t="shared" ca="1" si="0"/>
        <v>45291</v>
      </c>
      <c r="T5" s="38">
        <f t="shared" ca="1" si="0"/>
        <v>45322</v>
      </c>
      <c r="U5" s="10"/>
    </row>
    <row r="6" spans="1:21" ht="16.5" customHeight="1">
      <c r="A6" s="116"/>
      <c r="B6" s="8"/>
      <c r="C6" s="3" t="s">
        <v>542</v>
      </c>
      <c r="D6" s="38"/>
      <c r="E6" s="38"/>
      <c r="F6" s="38"/>
      <c r="G6" s="38"/>
      <c r="H6" s="38"/>
      <c r="I6" s="38"/>
      <c r="J6" s="38"/>
      <c r="K6" s="38"/>
      <c r="L6" s="38"/>
      <c r="M6" s="38"/>
      <c r="N6" s="38"/>
      <c r="O6" s="38"/>
      <c r="P6" s="38"/>
      <c r="Q6" s="38"/>
      <c r="R6" s="38"/>
      <c r="S6" s="38"/>
      <c r="T6" s="38"/>
      <c r="U6" s="10"/>
    </row>
    <row r="7" spans="1:21">
      <c r="A7" s="11" t="s">
        <v>214</v>
      </c>
      <c r="B7" s="193">
        <f ca="1">NOW()-88</f>
        <v>44778.582428240741</v>
      </c>
      <c r="D7" s="13"/>
      <c r="E7" s="13"/>
      <c r="F7" s="13"/>
      <c r="G7" s="13"/>
      <c r="H7" s="13"/>
      <c r="I7" s="13"/>
      <c r="J7" s="13"/>
      <c r="K7" s="13"/>
      <c r="L7" s="13"/>
      <c r="M7" s="13"/>
      <c r="N7" s="13"/>
      <c r="O7" s="13"/>
      <c r="P7" s="13"/>
      <c r="Q7" s="13"/>
      <c r="R7" s="13"/>
      <c r="S7" s="13"/>
      <c r="T7" s="13"/>
      <c r="U7" s="14"/>
    </row>
    <row r="8" spans="1:21">
      <c r="A8" s="160" t="s">
        <v>215</v>
      </c>
      <c r="B8" s="9">
        <f>SUM(C8:V8)+0.001</f>
        <v>1E-3</v>
      </c>
      <c r="C8" s="9"/>
      <c r="D8" s="9"/>
      <c r="E8" s="9"/>
      <c r="F8" s="9"/>
      <c r="G8" s="9"/>
      <c r="H8" s="9"/>
      <c r="I8" s="9"/>
      <c r="J8" s="9"/>
      <c r="K8" s="9"/>
      <c r="L8" s="9"/>
      <c r="M8" s="9"/>
      <c r="N8" s="9"/>
      <c r="O8" s="9"/>
      <c r="P8" s="9"/>
      <c r="Q8" s="9"/>
      <c r="R8" s="9"/>
      <c r="S8" s="9"/>
      <c r="T8" s="9"/>
      <c r="U8" s="10"/>
    </row>
    <row r="9" spans="1:21">
      <c r="A9" s="161" t="s">
        <v>216</v>
      </c>
      <c r="B9" s="35">
        <f>SUM(C9:V9)</f>
        <v>0</v>
      </c>
      <c r="C9" s="13"/>
      <c r="D9" s="13"/>
      <c r="E9" s="13"/>
      <c r="F9" s="13"/>
      <c r="G9" s="13"/>
      <c r="H9" s="13"/>
      <c r="I9" s="13"/>
      <c r="J9" s="13"/>
      <c r="K9" s="13"/>
      <c r="L9" s="13"/>
      <c r="M9" s="13"/>
      <c r="N9" s="13"/>
      <c r="O9" s="13"/>
      <c r="P9" s="13"/>
      <c r="Q9" s="13"/>
      <c r="R9" s="13"/>
      <c r="S9" s="13"/>
      <c r="T9" s="13"/>
      <c r="U9" s="14"/>
    </row>
    <row r="10" spans="1:21">
      <c r="A10" s="160" t="s">
        <v>217</v>
      </c>
      <c r="B10" s="9">
        <f>SUM(C10:V10)</f>
        <v>0</v>
      </c>
      <c r="C10" s="9"/>
      <c r="D10" s="9"/>
      <c r="E10" s="9"/>
      <c r="F10" s="9"/>
      <c r="G10" s="9"/>
      <c r="H10" s="9"/>
      <c r="I10" s="9"/>
      <c r="J10" s="9"/>
      <c r="K10" s="9"/>
      <c r="L10" s="9"/>
      <c r="M10" s="9"/>
      <c r="N10" s="9"/>
      <c r="O10" s="9"/>
      <c r="P10" s="9"/>
      <c r="Q10" s="9"/>
      <c r="R10" s="9"/>
      <c r="S10" s="9"/>
      <c r="T10" s="9"/>
      <c r="U10" s="10"/>
    </row>
    <row r="11" spans="1:21">
      <c r="A11" s="161" t="s">
        <v>218</v>
      </c>
      <c r="B11" s="35">
        <f>SUM(C11:V11)</f>
        <v>0</v>
      </c>
      <c r="C11" s="13"/>
      <c r="D11" s="13"/>
      <c r="E11" s="13"/>
      <c r="F11" s="13"/>
      <c r="G11" s="13"/>
      <c r="H11" s="13"/>
      <c r="I11" s="13"/>
      <c r="J11" s="13"/>
      <c r="K11" s="13"/>
      <c r="L11" s="13"/>
      <c r="M11" s="13"/>
      <c r="N11" s="13"/>
      <c r="O11" s="13"/>
      <c r="P11" s="13"/>
      <c r="Q11" s="13"/>
      <c r="R11" s="13"/>
      <c r="S11" s="13"/>
      <c r="T11" s="13"/>
      <c r="U11" s="14"/>
    </row>
    <row r="12" spans="1:21">
      <c r="A12" s="161" t="s">
        <v>818</v>
      </c>
      <c r="B12" s="35">
        <f>SUM(C12:V12)</f>
        <v>0</v>
      </c>
      <c r="C12" s="13">
        <f>C26</f>
        <v>0</v>
      </c>
      <c r="D12" s="13">
        <f t="shared" ref="D12:T12" si="1">D26</f>
        <v>0</v>
      </c>
      <c r="E12" s="13">
        <f t="shared" si="1"/>
        <v>0</v>
      </c>
      <c r="F12" s="13">
        <f t="shared" si="1"/>
        <v>0</v>
      </c>
      <c r="G12" s="13">
        <f t="shared" si="1"/>
        <v>0</v>
      </c>
      <c r="H12" s="13">
        <f t="shared" si="1"/>
        <v>0</v>
      </c>
      <c r="I12" s="13">
        <f t="shared" si="1"/>
        <v>0</v>
      </c>
      <c r="J12" s="13">
        <f t="shared" si="1"/>
        <v>0</v>
      </c>
      <c r="K12" s="13">
        <f t="shared" si="1"/>
        <v>0</v>
      </c>
      <c r="L12" s="13">
        <f t="shared" si="1"/>
        <v>0</v>
      </c>
      <c r="M12" s="13">
        <f t="shared" si="1"/>
        <v>0</v>
      </c>
      <c r="N12" s="13">
        <f t="shared" si="1"/>
        <v>0</v>
      </c>
      <c r="O12" s="13">
        <f t="shared" si="1"/>
        <v>0</v>
      </c>
      <c r="P12" s="13">
        <f t="shared" si="1"/>
        <v>0</v>
      </c>
      <c r="Q12" s="13">
        <f t="shared" si="1"/>
        <v>0</v>
      </c>
      <c r="R12" s="13">
        <f t="shared" si="1"/>
        <v>0</v>
      </c>
      <c r="S12" s="13">
        <f t="shared" si="1"/>
        <v>0</v>
      </c>
      <c r="T12" s="13">
        <f t="shared" si="1"/>
        <v>0</v>
      </c>
      <c r="U12" s="14"/>
    </row>
    <row r="13" spans="1:21">
      <c r="A13" s="184" t="s">
        <v>527</v>
      </c>
      <c r="B13" s="185">
        <f>SUM(C13:V13)</f>
        <v>0</v>
      </c>
      <c r="C13" s="185">
        <f>$L$29*(C9+C11)</f>
        <v>0</v>
      </c>
      <c r="D13" s="185">
        <f t="shared" ref="D13:T13" si="2">$L$29*(D9+D11)</f>
        <v>0</v>
      </c>
      <c r="E13" s="185">
        <f t="shared" si="2"/>
        <v>0</v>
      </c>
      <c r="F13" s="185">
        <f t="shared" si="2"/>
        <v>0</v>
      </c>
      <c r="G13" s="185">
        <f t="shared" si="2"/>
        <v>0</v>
      </c>
      <c r="H13" s="185">
        <f t="shared" si="2"/>
        <v>0</v>
      </c>
      <c r="I13" s="185">
        <f t="shared" si="2"/>
        <v>0</v>
      </c>
      <c r="J13" s="185">
        <f t="shared" si="2"/>
        <v>0</v>
      </c>
      <c r="K13" s="185">
        <f t="shared" si="2"/>
        <v>0</v>
      </c>
      <c r="L13" s="185">
        <f t="shared" si="2"/>
        <v>0</v>
      </c>
      <c r="M13" s="185">
        <f t="shared" si="2"/>
        <v>0</v>
      </c>
      <c r="N13" s="185">
        <f t="shared" si="2"/>
        <v>0</v>
      </c>
      <c r="O13" s="185">
        <f t="shared" si="2"/>
        <v>0</v>
      </c>
      <c r="P13" s="185">
        <f t="shared" si="2"/>
        <v>0</v>
      </c>
      <c r="Q13" s="185">
        <f t="shared" si="2"/>
        <v>0</v>
      </c>
      <c r="R13" s="185">
        <f t="shared" si="2"/>
        <v>0</v>
      </c>
      <c r="S13" s="185">
        <f t="shared" si="2"/>
        <v>0</v>
      </c>
      <c r="T13" s="185">
        <f t="shared" si="2"/>
        <v>0</v>
      </c>
      <c r="U13" s="14"/>
    </row>
    <row r="14" spans="1:21">
      <c r="A14" s="160" t="s">
        <v>219</v>
      </c>
      <c r="B14" s="9">
        <f t="shared" ref="B14" si="3">SUM(C14:T14)</f>
        <v>0</v>
      </c>
      <c r="C14" s="9"/>
      <c r="D14" s="9"/>
      <c r="E14" s="9"/>
      <c r="F14" s="9"/>
      <c r="G14" s="9"/>
      <c r="H14" s="9"/>
      <c r="I14" s="9"/>
      <c r="J14" s="9"/>
      <c r="K14" s="9"/>
      <c r="L14" s="9"/>
      <c r="M14" s="9"/>
      <c r="N14" s="9"/>
      <c r="O14" s="9"/>
      <c r="P14" s="9"/>
      <c r="Q14" s="9"/>
      <c r="R14" s="9"/>
      <c r="S14" s="9"/>
      <c r="T14" s="9"/>
      <c r="U14" s="10"/>
    </row>
    <row r="15" spans="1:21" s="108" customFormat="1">
      <c r="A15" s="163" t="s">
        <v>220</v>
      </c>
      <c r="B15" s="176">
        <v>0.24</v>
      </c>
      <c r="C15" s="177">
        <v>0</v>
      </c>
      <c r="D15" s="177">
        <v>0</v>
      </c>
      <c r="E15" s="177">
        <v>0</v>
      </c>
      <c r="F15" s="177">
        <v>0</v>
      </c>
      <c r="G15" s="177">
        <v>0</v>
      </c>
      <c r="H15" s="177">
        <v>0</v>
      </c>
      <c r="I15" s="177">
        <v>0</v>
      </c>
      <c r="J15" s="177">
        <v>0</v>
      </c>
      <c r="K15" s="177">
        <v>0</v>
      </c>
      <c r="L15" s="177">
        <v>0</v>
      </c>
      <c r="M15" s="177">
        <v>0</v>
      </c>
      <c r="N15" s="177">
        <v>0</v>
      </c>
      <c r="O15" s="177">
        <v>0</v>
      </c>
      <c r="P15" s="177">
        <v>0</v>
      </c>
      <c r="Q15" s="177">
        <v>0</v>
      </c>
      <c r="R15" s="177">
        <v>0</v>
      </c>
      <c r="S15" s="177">
        <v>0</v>
      </c>
      <c r="T15" s="177">
        <v>0</v>
      </c>
      <c r="U15" s="35"/>
    </row>
    <row r="16" spans="1:21">
      <c r="A16" s="178" t="s">
        <v>221</v>
      </c>
      <c r="B16" s="138">
        <f>SUM(C16:V16)</f>
        <v>0</v>
      </c>
      <c r="C16" s="138">
        <f>SUM(C8:C11,C13:C14)*(1-C15)*$B$15</f>
        <v>0</v>
      </c>
      <c r="D16" s="138">
        <f t="shared" ref="D16:T16" si="4">SUM(D8:D11,D13:D14)*(1-D15)*$B$15</f>
        <v>0</v>
      </c>
      <c r="E16" s="138">
        <f t="shared" si="4"/>
        <v>0</v>
      </c>
      <c r="F16" s="138">
        <f t="shared" si="4"/>
        <v>0</v>
      </c>
      <c r="G16" s="138">
        <f t="shared" si="4"/>
        <v>0</v>
      </c>
      <c r="H16" s="138">
        <f t="shared" si="4"/>
        <v>0</v>
      </c>
      <c r="I16" s="138">
        <f t="shared" si="4"/>
        <v>0</v>
      </c>
      <c r="J16" s="138">
        <f t="shared" si="4"/>
        <v>0</v>
      </c>
      <c r="K16" s="138">
        <f t="shared" si="4"/>
        <v>0</v>
      </c>
      <c r="L16" s="138">
        <f t="shared" si="4"/>
        <v>0</v>
      </c>
      <c r="M16" s="138">
        <f t="shared" si="4"/>
        <v>0</v>
      </c>
      <c r="N16" s="138">
        <f t="shared" si="4"/>
        <v>0</v>
      </c>
      <c r="O16" s="138">
        <f t="shared" si="4"/>
        <v>0</v>
      </c>
      <c r="P16" s="138">
        <f t="shared" si="4"/>
        <v>0</v>
      </c>
      <c r="Q16" s="138">
        <f t="shared" si="4"/>
        <v>0</v>
      </c>
      <c r="R16" s="138">
        <f t="shared" si="4"/>
        <v>0</v>
      </c>
      <c r="S16" s="138">
        <f t="shared" si="4"/>
        <v>0</v>
      </c>
      <c r="T16" s="138">
        <f t="shared" si="4"/>
        <v>0</v>
      </c>
      <c r="U16" s="138"/>
    </row>
    <row r="17" spans="1:21">
      <c r="A17" s="168" t="s">
        <v>193</v>
      </c>
      <c r="B17" s="132">
        <f>SUM(C17:V17)</f>
        <v>0</v>
      </c>
      <c r="C17" s="132">
        <f>SUM(C8:C14)+C16</f>
        <v>0</v>
      </c>
      <c r="D17" s="132">
        <f t="shared" ref="D17:U17" si="5">SUM(D8:D14)+D16</f>
        <v>0</v>
      </c>
      <c r="E17" s="132">
        <f t="shared" si="5"/>
        <v>0</v>
      </c>
      <c r="F17" s="132">
        <f t="shared" si="5"/>
        <v>0</v>
      </c>
      <c r="G17" s="132">
        <f t="shared" si="5"/>
        <v>0</v>
      </c>
      <c r="H17" s="132">
        <f t="shared" si="5"/>
        <v>0</v>
      </c>
      <c r="I17" s="132">
        <f t="shared" si="5"/>
        <v>0</v>
      </c>
      <c r="J17" s="132">
        <f t="shared" si="5"/>
        <v>0</v>
      </c>
      <c r="K17" s="132">
        <f t="shared" si="5"/>
        <v>0</v>
      </c>
      <c r="L17" s="132">
        <f t="shared" si="5"/>
        <v>0</v>
      </c>
      <c r="M17" s="132">
        <f t="shared" si="5"/>
        <v>0</v>
      </c>
      <c r="N17" s="132">
        <f t="shared" si="5"/>
        <v>0</v>
      </c>
      <c r="O17" s="132">
        <f t="shared" si="5"/>
        <v>0</v>
      </c>
      <c r="P17" s="132">
        <f t="shared" si="5"/>
        <v>0</v>
      </c>
      <c r="Q17" s="132">
        <f t="shared" si="5"/>
        <v>0</v>
      </c>
      <c r="R17" s="132">
        <f t="shared" si="5"/>
        <v>0</v>
      </c>
      <c r="S17" s="132">
        <f t="shared" si="5"/>
        <v>0</v>
      </c>
      <c r="T17" s="132">
        <f t="shared" si="5"/>
        <v>0</v>
      </c>
      <c r="U17" s="132">
        <f t="shared" si="5"/>
        <v>0</v>
      </c>
    </row>
    <row r="18" spans="1:21">
      <c r="A18" s="168"/>
      <c r="B18" s="132"/>
      <c r="C18" s="132"/>
      <c r="D18" s="132"/>
      <c r="E18" s="132"/>
      <c r="F18" s="132"/>
      <c r="G18" s="132"/>
      <c r="H18" s="132"/>
      <c r="I18" s="132"/>
      <c r="J18" s="132"/>
      <c r="K18" s="132"/>
      <c r="L18" s="132"/>
      <c r="M18" s="132"/>
      <c r="N18" s="132"/>
      <c r="O18" s="132"/>
      <c r="P18" s="132"/>
      <c r="Q18" s="132"/>
      <c r="R18" s="132"/>
      <c r="S18" s="132"/>
      <c r="T18" s="132"/>
      <c r="U18" s="132"/>
    </row>
    <row r="19" spans="1:21">
      <c r="A19" s="11" t="s">
        <v>817</v>
      </c>
      <c r="B19" s="132"/>
      <c r="C19" s="132"/>
      <c r="D19" s="132"/>
      <c r="E19" s="132"/>
      <c r="F19" s="132"/>
      <c r="G19" s="132"/>
      <c r="H19" s="132"/>
      <c r="I19" s="132"/>
      <c r="J19" s="132"/>
      <c r="K19" s="132"/>
      <c r="L19" s="132"/>
      <c r="M19" s="132"/>
      <c r="N19" s="132"/>
      <c r="O19" s="132"/>
      <c r="P19" s="132"/>
      <c r="Q19" s="132"/>
      <c r="R19" s="132"/>
      <c r="S19" s="132"/>
      <c r="T19" s="132"/>
      <c r="U19" s="132"/>
    </row>
    <row r="20" spans="1:21">
      <c r="A20" s="160" t="s">
        <v>215</v>
      </c>
      <c r="B20" s="9">
        <f>SUM(C20:V20)+0.001</f>
        <v>1E-3</v>
      </c>
      <c r="C20" s="9"/>
      <c r="D20" s="9"/>
      <c r="E20" s="9"/>
      <c r="F20" s="9"/>
      <c r="G20" s="9"/>
      <c r="H20" s="9"/>
      <c r="I20" s="9"/>
      <c r="J20" s="9"/>
      <c r="K20" s="9"/>
      <c r="L20" s="9"/>
      <c r="M20" s="9"/>
      <c r="N20" s="9"/>
      <c r="O20" s="9"/>
      <c r="P20" s="9"/>
      <c r="Q20" s="9"/>
      <c r="R20" s="9"/>
      <c r="S20" s="9"/>
      <c r="T20" s="9"/>
      <c r="U20" s="10"/>
    </row>
    <row r="21" spans="1:21">
      <c r="A21" s="161" t="s">
        <v>216</v>
      </c>
      <c r="B21" s="35">
        <f>SUM(C21:V21)</f>
        <v>0</v>
      </c>
      <c r="C21" s="13"/>
      <c r="D21" s="13"/>
      <c r="E21" s="13"/>
      <c r="F21" s="13"/>
      <c r="G21" s="13"/>
      <c r="H21" s="13"/>
      <c r="I21" s="13"/>
      <c r="J21" s="13"/>
      <c r="K21" s="13"/>
      <c r="L21" s="13"/>
      <c r="M21" s="13"/>
      <c r="N21" s="13"/>
      <c r="O21" s="13"/>
      <c r="P21" s="13"/>
      <c r="Q21" s="13"/>
      <c r="R21" s="13"/>
      <c r="S21" s="13"/>
      <c r="T21" s="13"/>
      <c r="U21" s="14"/>
    </row>
    <row r="22" spans="1:21">
      <c r="A22" s="160" t="s">
        <v>217</v>
      </c>
      <c r="B22" s="9">
        <f>SUM(C22:V22)</f>
        <v>0</v>
      </c>
      <c r="C22" s="9"/>
      <c r="D22" s="9"/>
      <c r="E22" s="9"/>
      <c r="F22" s="9"/>
      <c r="G22" s="9"/>
      <c r="H22" s="9"/>
      <c r="I22" s="9"/>
      <c r="J22" s="9"/>
      <c r="K22" s="9"/>
      <c r="L22" s="9"/>
      <c r="M22" s="9"/>
      <c r="N22" s="9"/>
      <c r="O22" s="9"/>
      <c r="P22" s="9"/>
      <c r="Q22" s="9"/>
      <c r="R22" s="9"/>
      <c r="S22" s="9"/>
      <c r="T22" s="9"/>
      <c r="U22" s="10"/>
    </row>
    <row r="23" spans="1:21">
      <c r="A23" s="161" t="s">
        <v>218</v>
      </c>
      <c r="B23" s="35">
        <f>SUM(C23:V23)</f>
        <v>0</v>
      </c>
      <c r="C23" s="13"/>
      <c r="D23" s="13"/>
      <c r="E23" s="13"/>
      <c r="F23" s="13"/>
      <c r="G23" s="13"/>
      <c r="H23" s="13"/>
      <c r="I23" s="13"/>
      <c r="J23" s="13"/>
      <c r="K23" s="13"/>
      <c r="L23" s="13"/>
      <c r="M23" s="13"/>
      <c r="N23" s="13"/>
      <c r="O23" s="13"/>
      <c r="P23" s="13"/>
      <c r="Q23" s="13"/>
      <c r="R23" s="13"/>
      <c r="S23" s="13"/>
      <c r="T23" s="13"/>
      <c r="U23" s="14"/>
    </row>
    <row r="24" spans="1:21">
      <c r="A24" s="184" t="s">
        <v>527</v>
      </c>
      <c r="B24" s="185">
        <f t="shared" ref="B24:B26" si="6">SUM(C24:V24)</f>
        <v>0</v>
      </c>
      <c r="C24" s="185">
        <f t="shared" ref="C24:T24" si="7">$L$29*(C21+C23)</f>
        <v>0</v>
      </c>
      <c r="D24" s="185">
        <f t="shared" si="7"/>
        <v>0</v>
      </c>
      <c r="E24" s="185">
        <f t="shared" si="7"/>
        <v>0</v>
      </c>
      <c r="F24" s="185">
        <f t="shared" si="7"/>
        <v>0</v>
      </c>
      <c r="G24" s="185">
        <f t="shared" si="7"/>
        <v>0</v>
      </c>
      <c r="H24" s="185">
        <f t="shared" si="7"/>
        <v>0</v>
      </c>
      <c r="I24" s="185">
        <f t="shared" si="7"/>
        <v>0</v>
      </c>
      <c r="J24" s="185">
        <f t="shared" si="7"/>
        <v>0</v>
      </c>
      <c r="K24" s="185">
        <f t="shared" si="7"/>
        <v>0</v>
      </c>
      <c r="L24" s="185">
        <f t="shared" si="7"/>
        <v>0</v>
      </c>
      <c r="M24" s="185">
        <f t="shared" si="7"/>
        <v>0</v>
      </c>
      <c r="N24" s="185">
        <f t="shared" si="7"/>
        <v>0</v>
      </c>
      <c r="O24" s="185">
        <f t="shared" si="7"/>
        <v>0</v>
      </c>
      <c r="P24" s="185">
        <f t="shared" si="7"/>
        <v>0</v>
      </c>
      <c r="Q24" s="185">
        <f t="shared" si="7"/>
        <v>0</v>
      </c>
      <c r="R24" s="185">
        <f t="shared" si="7"/>
        <v>0</v>
      </c>
      <c r="S24" s="185">
        <f t="shared" si="7"/>
        <v>0</v>
      </c>
      <c r="T24" s="185">
        <f t="shared" si="7"/>
        <v>0</v>
      </c>
      <c r="U24" s="14"/>
    </row>
    <row r="25" spans="1:21">
      <c r="A25" s="290" t="s">
        <v>193</v>
      </c>
      <c r="B25" s="291">
        <f t="shared" si="6"/>
        <v>0</v>
      </c>
      <c r="C25" s="132">
        <f>SUM(C20:C24)</f>
        <v>0</v>
      </c>
      <c r="D25" s="132">
        <f t="shared" ref="D25:U25" si="8">SUM(D20:D24)</f>
        <v>0</v>
      </c>
      <c r="E25" s="132">
        <f t="shared" si="8"/>
        <v>0</v>
      </c>
      <c r="F25" s="132">
        <f t="shared" si="8"/>
        <v>0</v>
      </c>
      <c r="G25" s="132">
        <f t="shared" si="8"/>
        <v>0</v>
      </c>
      <c r="H25" s="132">
        <f t="shared" si="8"/>
        <v>0</v>
      </c>
      <c r="I25" s="132">
        <f t="shared" si="8"/>
        <v>0</v>
      </c>
      <c r="J25" s="132">
        <f t="shared" si="8"/>
        <v>0</v>
      </c>
      <c r="K25" s="132">
        <f t="shared" si="8"/>
        <v>0</v>
      </c>
      <c r="L25" s="132">
        <f t="shared" si="8"/>
        <v>0</v>
      </c>
      <c r="M25" s="132">
        <f t="shared" si="8"/>
        <v>0</v>
      </c>
      <c r="N25" s="132">
        <f t="shared" si="8"/>
        <v>0</v>
      </c>
      <c r="O25" s="132">
        <f t="shared" si="8"/>
        <v>0</v>
      </c>
      <c r="P25" s="132">
        <f t="shared" si="8"/>
        <v>0</v>
      </c>
      <c r="Q25" s="132">
        <f t="shared" si="8"/>
        <v>0</v>
      </c>
      <c r="R25" s="132">
        <f t="shared" si="8"/>
        <v>0</v>
      </c>
      <c r="S25" s="132">
        <f t="shared" si="8"/>
        <v>0</v>
      </c>
      <c r="T25" s="132">
        <f t="shared" si="8"/>
        <v>0</v>
      </c>
      <c r="U25" s="132">
        <f t="shared" si="8"/>
        <v>0</v>
      </c>
    </row>
    <row r="26" spans="1:21">
      <c r="A26" s="290" t="s">
        <v>771</v>
      </c>
      <c r="B26" s="291">
        <f t="shared" si="6"/>
        <v>0</v>
      </c>
      <c r="C26" s="132"/>
      <c r="D26" s="132"/>
      <c r="E26" s="132"/>
      <c r="F26" s="132"/>
      <c r="G26" s="132"/>
      <c r="H26" s="132"/>
      <c r="I26" s="132"/>
      <c r="J26" s="132"/>
      <c r="K26" s="132"/>
      <c r="L26" s="132"/>
      <c r="M26" s="132"/>
      <c r="N26" s="132"/>
      <c r="O26" s="132"/>
      <c r="P26" s="132"/>
      <c r="Q26" s="132"/>
      <c r="R26" s="132"/>
      <c r="S26" s="132"/>
      <c r="T26" s="132"/>
      <c r="U26" s="132"/>
    </row>
    <row r="27" spans="1:21">
      <c r="A27" s="11"/>
      <c r="B27" s="292">
        <f t="shared" ref="B27:T27" si="9">B12/(B25+0.001)</f>
        <v>0</v>
      </c>
      <c r="C27" s="292">
        <f t="shared" si="9"/>
        <v>0</v>
      </c>
      <c r="D27" s="292">
        <f t="shared" si="9"/>
        <v>0</v>
      </c>
      <c r="E27" s="292">
        <f t="shared" si="9"/>
        <v>0</v>
      </c>
      <c r="F27" s="292">
        <f t="shared" si="9"/>
        <v>0</v>
      </c>
      <c r="G27" s="292">
        <f t="shared" si="9"/>
        <v>0</v>
      </c>
      <c r="H27" s="292">
        <f t="shared" si="9"/>
        <v>0</v>
      </c>
      <c r="I27" s="292">
        <f t="shared" si="9"/>
        <v>0</v>
      </c>
      <c r="J27" s="292">
        <f t="shared" si="9"/>
        <v>0</v>
      </c>
      <c r="K27" s="292">
        <f t="shared" si="9"/>
        <v>0</v>
      </c>
      <c r="L27" s="292">
        <f t="shared" si="9"/>
        <v>0</v>
      </c>
      <c r="M27" s="292">
        <f t="shared" si="9"/>
        <v>0</v>
      </c>
      <c r="N27" s="292">
        <f t="shared" si="9"/>
        <v>0</v>
      </c>
      <c r="O27" s="292">
        <f t="shared" si="9"/>
        <v>0</v>
      </c>
      <c r="P27" s="292">
        <f t="shared" si="9"/>
        <v>0</v>
      </c>
      <c r="Q27" s="292">
        <f t="shared" si="9"/>
        <v>0</v>
      </c>
      <c r="R27" s="292">
        <f t="shared" si="9"/>
        <v>0</v>
      </c>
      <c r="S27" s="292">
        <f t="shared" si="9"/>
        <v>0</v>
      </c>
      <c r="T27" s="292">
        <f t="shared" si="9"/>
        <v>0</v>
      </c>
      <c r="U27" s="14"/>
    </row>
    <row r="28" spans="1:21">
      <c r="A28" s="15"/>
      <c r="B28" s="9"/>
      <c r="C28" s="9"/>
      <c r="D28" s="9"/>
      <c r="E28" s="9"/>
      <c r="F28" s="9"/>
      <c r="G28" s="9"/>
      <c r="H28" s="9"/>
      <c r="I28" s="9"/>
      <c r="J28" s="9"/>
      <c r="K28" s="9"/>
      <c r="L28" s="9"/>
      <c r="M28" s="9"/>
      <c r="N28" s="9"/>
      <c r="O28" s="9"/>
      <c r="P28" s="9"/>
      <c r="Q28" s="9"/>
      <c r="R28" s="9"/>
      <c r="S28" s="9"/>
      <c r="T28" s="9"/>
      <c r="U28" s="10"/>
    </row>
    <row r="29" spans="1:21">
      <c r="A29" s="11" t="s">
        <v>222</v>
      </c>
      <c r="B29" s="12"/>
      <c r="C29" s="13"/>
      <c r="D29" s="13"/>
      <c r="E29" s="13"/>
      <c r="F29" s="190" t="s">
        <v>525</v>
      </c>
      <c r="G29" s="190"/>
      <c r="H29" s="191">
        <f>SUM(B30:B32)/SUM(B8:B11)</f>
        <v>0</v>
      </c>
      <c r="I29" s="13"/>
      <c r="J29" s="13"/>
      <c r="K29" s="188" t="s">
        <v>528</v>
      </c>
      <c r="L29" s="189">
        <v>0</v>
      </c>
      <c r="M29" s="13"/>
      <c r="N29" s="13"/>
      <c r="O29" s="13"/>
      <c r="P29" s="13"/>
      <c r="Q29" s="13"/>
      <c r="R29" s="13"/>
      <c r="S29" s="13"/>
      <c r="T29" s="13"/>
      <c r="U29" s="14"/>
    </row>
    <row r="30" spans="1:21">
      <c r="A30" s="164" t="s">
        <v>223</v>
      </c>
      <c r="B30" s="9">
        <f t="shared" ref="B30:B45" si="10">SUM(C30:V30)</f>
        <v>0</v>
      </c>
      <c r="C30" s="9"/>
      <c r="D30" s="9"/>
      <c r="E30" s="9"/>
      <c r="F30" s="9"/>
      <c r="G30" s="9"/>
      <c r="H30" s="9"/>
      <c r="I30" s="9"/>
      <c r="J30" s="9"/>
      <c r="K30" s="9"/>
      <c r="L30" s="9"/>
      <c r="M30" s="9"/>
      <c r="N30" s="9"/>
      <c r="O30" s="9"/>
      <c r="P30" s="9"/>
      <c r="Q30" s="9"/>
      <c r="R30" s="9"/>
      <c r="S30" s="9"/>
      <c r="T30" s="9"/>
      <c r="U30" s="10"/>
    </row>
    <row r="31" spans="1:21">
      <c r="A31" s="165" t="s">
        <v>224</v>
      </c>
      <c r="B31" s="13">
        <f t="shared" si="10"/>
        <v>0</v>
      </c>
      <c r="C31" s="13"/>
      <c r="D31" s="13"/>
      <c r="E31" s="13"/>
      <c r="F31" s="13"/>
      <c r="G31" s="13"/>
      <c r="H31" s="13"/>
      <c r="I31" s="13"/>
      <c r="J31" s="13"/>
      <c r="K31" s="13"/>
      <c r="L31" s="13"/>
      <c r="M31" s="13"/>
      <c r="N31" s="13"/>
      <c r="O31" s="13"/>
      <c r="P31" s="13"/>
      <c r="Q31" s="13"/>
      <c r="R31" s="13"/>
      <c r="S31" s="13"/>
      <c r="T31" s="13"/>
      <c r="U31" s="14"/>
    </row>
    <row r="32" spans="1:21">
      <c r="A32" s="164" t="s">
        <v>225</v>
      </c>
      <c r="B32" s="9">
        <f t="shared" si="10"/>
        <v>0</v>
      </c>
      <c r="C32" s="9"/>
      <c r="D32" s="9"/>
      <c r="E32" s="9"/>
      <c r="F32" s="9"/>
      <c r="G32" s="9"/>
      <c r="H32" s="9"/>
      <c r="I32" s="9"/>
      <c r="J32" s="9"/>
      <c r="K32" s="9"/>
      <c r="L32" s="9"/>
      <c r="M32" s="9"/>
      <c r="N32" s="9"/>
      <c r="O32" s="9"/>
      <c r="P32" s="9"/>
      <c r="Q32" s="9"/>
      <c r="R32" s="9"/>
      <c r="S32" s="9"/>
      <c r="T32" s="9"/>
      <c r="U32" s="10"/>
    </row>
    <row r="33" spans="1:21" hidden="1">
      <c r="A33" s="186" t="s">
        <v>529</v>
      </c>
      <c r="B33" s="187">
        <f t="shared" si="10"/>
        <v>0</v>
      </c>
      <c r="C33" s="187">
        <f>$H$29*C13</f>
        <v>0</v>
      </c>
      <c r="D33" s="187">
        <f t="shared" ref="D33:T33" si="11">$H$29*D13</f>
        <v>0</v>
      </c>
      <c r="E33" s="187">
        <f t="shared" si="11"/>
        <v>0</v>
      </c>
      <c r="F33" s="187">
        <f t="shared" si="11"/>
        <v>0</v>
      </c>
      <c r="G33" s="187">
        <f t="shared" si="11"/>
        <v>0</v>
      </c>
      <c r="H33" s="187">
        <f t="shared" si="11"/>
        <v>0</v>
      </c>
      <c r="I33" s="187">
        <f t="shared" si="11"/>
        <v>0</v>
      </c>
      <c r="J33" s="187">
        <f t="shared" si="11"/>
        <v>0</v>
      </c>
      <c r="K33" s="187">
        <f t="shared" si="11"/>
        <v>0</v>
      </c>
      <c r="L33" s="187">
        <f t="shared" si="11"/>
        <v>0</v>
      </c>
      <c r="M33" s="187">
        <f t="shared" si="11"/>
        <v>0</v>
      </c>
      <c r="N33" s="187">
        <f t="shared" si="11"/>
        <v>0</v>
      </c>
      <c r="O33" s="187">
        <f t="shared" si="11"/>
        <v>0</v>
      </c>
      <c r="P33" s="187">
        <f t="shared" si="11"/>
        <v>0</v>
      </c>
      <c r="Q33" s="187">
        <f t="shared" si="11"/>
        <v>0</v>
      </c>
      <c r="R33" s="187">
        <f t="shared" si="11"/>
        <v>0</v>
      </c>
      <c r="S33" s="187">
        <f t="shared" si="11"/>
        <v>0</v>
      </c>
      <c r="T33" s="187">
        <f t="shared" si="11"/>
        <v>0</v>
      </c>
      <c r="U33" s="10"/>
    </row>
    <row r="34" spans="1:21">
      <c r="A34" s="165" t="s">
        <v>522</v>
      </c>
      <c r="B34" s="13">
        <f t="shared" si="10"/>
        <v>0</v>
      </c>
      <c r="C34" s="13"/>
      <c r="D34" s="13"/>
      <c r="E34" s="13"/>
      <c r="F34" s="13"/>
      <c r="G34" s="13"/>
      <c r="H34" s="13"/>
      <c r="I34" s="13"/>
      <c r="J34" s="13"/>
      <c r="K34" s="13"/>
      <c r="L34" s="13"/>
      <c r="M34" s="13"/>
      <c r="N34" s="13"/>
      <c r="O34" s="13"/>
      <c r="P34" s="13"/>
      <c r="Q34" s="13"/>
      <c r="R34" s="13"/>
      <c r="S34" s="13"/>
      <c r="T34" s="13"/>
      <c r="U34" s="14"/>
    </row>
    <row r="35" spans="1:21">
      <c r="A35" s="164" t="s">
        <v>226</v>
      </c>
      <c r="B35" s="9">
        <f t="shared" si="10"/>
        <v>0</v>
      </c>
      <c r="C35" s="9"/>
      <c r="D35" s="9"/>
      <c r="E35" s="9"/>
      <c r="F35" s="9"/>
      <c r="G35" s="9"/>
      <c r="H35" s="9"/>
      <c r="I35" s="9"/>
      <c r="J35" s="9"/>
      <c r="K35" s="9"/>
      <c r="L35" s="9"/>
      <c r="M35" s="9"/>
      <c r="N35" s="9"/>
      <c r="O35" s="9"/>
      <c r="P35" s="9"/>
      <c r="Q35" s="9"/>
      <c r="R35" s="9"/>
      <c r="S35" s="9"/>
      <c r="T35" s="9"/>
      <c r="U35" s="10"/>
    </row>
    <row r="36" spans="1:21">
      <c r="A36" s="165" t="s">
        <v>227</v>
      </c>
      <c r="B36" s="13">
        <f t="shared" si="10"/>
        <v>0</v>
      </c>
      <c r="C36" s="13"/>
      <c r="D36" s="13"/>
      <c r="E36" s="13"/>
      <c r="F36" s="13"/>
      <c r="G36" s="13"/>
      <c r="H36" s="13"/>
      <c r="I36" s="13"/>
      <c r="J36" s="13"/>
      <c r="K36" s="13"/>
      <c r="L36" s="13"/>
      <c r="M36" s="13"/>
      <c r="N36" s="13"/>
      <c r="O36" s="13"/>
      <c r="P36" s="13"/>
      <c r="Q36" s="13"/>
      <c r="R36" s="13"/>
      <c r="S36" s="13"/>
      <c r="T36" s="13"/>
      <c r="U36" s="14"/>
    </row>
    <row r="37" spans="1:21">
      <c r="A37" s="164" t="s">
        <v>228</v>
      </c>
      <c r="B37" s="9">
        <f t="shared" si="10"/>
        <v>0</v>
      </c>
      <c r="C37" s="9"/>
      <c r="D37" s="9"/>
      <c r="E37" s="9"/>
      <c r="F37" s="9"/>
      <c r="G37" s="9"/>
      <c r="H37" s="9"/>
      <c r="I37" s="9"/>
      <c r="J37" s="9"/>
      <c r="K37" s="9"/>
      <c r="L37" s="9"/>
      <c r="M37" s="9"/>
      <c r="N37" s="9"/>
      <c r="O37" s="9"/>
      <c r="P37" s="9"/>
      <c r="Q37" s="9"/>
      <c r="R37" s="9"/>
      <c r="S37" s="9"/>
      <c r="T37" s="9"/>
      <c r="U37" s="10"/>
    </row>
    <row r="38" spans="1:21">
      <c r="A38" s="165" t="s">
        <v>229</v>
      </c>
      <c r="B38" s="13">
        <f t="shared" si="10"/>
        <v>0</v>
      </c>
      <c r="C38" s="13"/>
      <c r="D38" s="13"/>
      <c r="E38" s="13"/>
      <c r="F38" s="13"/>
      <c r="G38" s="13"/>
      <c r="H38" s="13"/>
      <c r="I38" s="13"/>
      <c r="J38" s="13"/>
      <c r="K38" s="13"/>
      <c r="L38" s="13"/>
      <c r="M38" s="13"/>
      <c r="N38" s="13"/>
      <c r="O38" s="13"/>
      <c r="P38" s="13"/>
      <c r="Q38" s="13"/>
      <c r="R38" s="13"/>
      <c r="S38" s="13"/>
      <c r="T38" s="13"/>
      <c r="U38" s="14"/>
    </row>
    <row r="39" spans="1:21">
      <c r="A39" s="164" t="s">
        <v>772</v>
      </c>
      <c r="B39" s="9">
        <f t="shared" ref="B39" si="12">SUM(C39:V39)</f>
        <v>0</v>
      </c>
      <c r="C39" s="9"/>
      <c r="D39" s="9"/>
      <c r="E39" s="9"/>
      <c r="F39" s="9"/>
      <c r="G39" s="9"/>
      <c r="H39" s="9"/>
      <c r="I39" s="9"/>
      <c r="J39" s="9"/>
      <c r="K39" s="9"/>
      <c r="L39" s="9"/>
      <c r="M39" s="9"/>
      <c r="N39" s="9"/>
      <c r="O39" s="9"/>
      <c r="P39" s="9"/>
      <c r="Q39" s="9"/>
      <c r="R39" s="9"/>
      <c r="S39" s="9"/>
      <c r="T39" s="9"/>
      <c r="U39" s="10"/>
    </row>
    <row r="40" spans="1:21" s="108" customFormat="1">
      <c r="A40" s="317" t="s">
        <v>819</v>
      </c>
      <c r="B40" s="13">
        <f t="shared" si="10"/>
        <v>0</v>
      </c>
      <c r="C40" s="35"/>
      <c r="D40" s="35"/>
      <c r="E40" s="35"/>
      <c r="F40" s="35"/>
      <c r="G40" s="35"/>
      <c r="H40" s="35"/>
      <c r="I40" s="35"/>
      <c r="J40" s="35"/>
      <c r="K40" s="35"/>
      <c r="L40" s="35"/>
      <c r="M40" s="35"/>
      <c r="N40" s="35"/>
      <c r="O40" s="35"/>
      <c r="P40" s="35"/>
      <c r="Q40" s="35"/>
      <c r="R40" s="35"/>
      <c r="S40" s="35"/>
      <c r="T40" s="35"/>
      <c r="U40" s="35"/>
    </row>
    <row r="41" spans="1:21">
      <c r="A41" s="173" t="s">
        <v>230</v>
      </c>
      <c r="B41" s="138">
        <f t="shared" si="10"/>
        <v>0</v>
      </c>
      <c r="C41" s="138">
        <f>0.24*(C30+C31+C33+C35+C36+C37+C38+C53+C56)+0.11*C52</f>
        <v>0</v>
      </c>
      <c r="D41" s="138">
        <f t="shared" ref="D41:T41" si="13">0.24*(D30+D31+D33+D35+D36+D37+D38+D53+D56)+0.11*D52</f>
        <v>0</v>
      </c>
      <c r="E41" s="138">
        <f t="shared" si="13"/>
        <v>0</v>
      </c>
      <c r="F41" s="138">
        <f t="shared" si="13"/>
        <v>0</v>
      </c>
      <c r="G41" s="138">
        <f t="shared" si="13"/>
        <v>0</v>
      </c>
      <c r="H41" s="138">
        <f t="shared" si="13"/>
        <v>0</v>
      </c>
      <c r="I41" s="138">
        <f t="shared" si="13"/>
        <v>0</v>
      </c>
      <c r="J41" s="138">
        <f t="shared" si="13"/>
        <v>0</v>
      </c>
      <c r="K41" s="138">
        <f t="shared" si="13"/>
        <v>0</v>
      </c>
      <c r="L41" s="138">
        <f t="shared" si="13"/>
        <v>0</v>
      </c>
      <c r="M41" s="138">
        <f t="shared" si="13"/>
        <v>0</v>
      </c>
      <c r="N41" s="138">
        <f t="shared" si="13"/>
        <v>0</v>
      </c>
      <c r="O41" s="138">
        <f t="shared" si="13"/>
        <v>0</v>
      </c>
      <c r="P41" s="138">
        <f t="shared" si="13"/>
        <v>0</v>
      </c>
      <c r="Q41" s="138">
        <f t="shared" si="13"/>
        <v>0</v>
      </c>
      <c r="R41" s="138">
        <f t="shared" si="13"/>
        <v>0</v>
      </c>
      <c r="S41" s="138">
        <f t="shared" si="13"/>
        <v>0</v>
      </c>
      <c r="T41" s="138">
        <f t="shared" si="13"/>
        <v>0</v>
      </c>
      <c r="U41" s="138"/>
    </row>
    <row r="42" spans="1:21">
      <c r="A42" s="174" t="s">
        <v>231</v>
      </c>
      <c r="B42" s="145">
        <f t="shared" si="10"/>
        <v>0</v>
      </c>
      <c r="C42" s="145">
        <f>C91</f>
        <v>0</v>
      </c>
      <c r="D42" s="145">
        <f t="shared" ref="D42:T42" si="14">D91</f>
        <v>0</v>
      </c>
      <c r="E42" s="145">
        <f t="shared" si="14"/>
        <v>0</v>
      </c>
      <c r="F42" s="145">
        <f t="shared" si="14"/>
        <v>0</v>
      </c>
      <c r="G42" s="145">
        <f t="shared" si="14"/>
        <v>0</v>
      </c>
      <c r="H42" s="145">
        <f t="shared" si="14"/>
        <v>0</v>
      </c>
      <c r="I42" s="145">
        <f t="shared" si="14"/>
        <v>0</v>
      </c>
      <c r="J42" s="145">
        <f t="shared" si="14"/>
        <v>0</v>
      </c>
      <c r="K42" s="145">
        <f t="shared" si="14"/>
        <v>0</v>
      </c>
      <c r="L42" s="145">
        <f t="shared" si="14"/>
        <v>0</v>
      </c>
      <c r="M42" s="145">
        <f t="shared" si="14"/>
        <v>0</v>
      </c>
      <c r="N42" s="145">
        <f t="shared" si="14"/>
        <v>0</v>
      </c>
      <c r="O42" s="145">
        <f t="shared" si="14"/>
        <v>0</v>
      </c>
      <c r="P42" s="145">
        <f t="shared" si="14"/>
        <v>0</v>
      </c>
      <c r="Q42" s="145">
        <f t="shared" si="14"/>
        <v>0</v>
      </c>
      <c r="R42" s="145">
        <f t="shared" si="14"/>
        <v>0</v>
      </c>
      <c r="S42" s="145">
        <f t="shared" si="14"/>
        <v>0</v>
      </c>
      <c r="T42" s="145">
        <f t="shared" si="14"/>
        <v>0</v>
      </c>
      <c r="U42" s="145"/>
    </row>
    <row r="43" spans="1:21">
      <c r="A43" s="164" t="s">
        <v>534</v>
      </c>
      <c r="B43" s="9">
        <f t="shared" si="10"/>
        <v>0</v>
      </c>
      <c r="C43" s="9"/>
      <c r="D43" s="9"/>
      <c r="E43" s="9"/>
      <c r="F43" s="9"/>
      <c r="G43" s="9"/>
      <c r="H43" s="9"/>
      <c r="I43" s="9"/>
      <c r="J43" s="9"/>
      <c r="K43" s="9"/>
      <c r="L43" s="9"/>
      <c r="M43" s="9"/>
      <c r="N43" s="9"/>
      <c r="O43" s="9"/>
      <c r="P43" s="9"/>
      <c r="Q43" s="9"/>
      <c r="R43" s="9"/>
      <c r="S43" s="9"/>
      <c r="T43" s="9"/>
      <c r="U43" s="10"/>
    </row>
    <row r="44" spans="1:21">
      <c r="A44" s="169" t="s">
        <v>193</v>
      </c>
      <c r="B44" s="12">
        <f t="shared" si="10"/>
        <v>0</v>
      </c>
      <c r="C44" s="12">
        <f t="shared" ref="C44:T44" si="15">SUM(C30:C43)</f>
        <v>0</v>
      </c>
      <c r="D44" s="12">
        <f t="shared" si="15"/>
        <v>0</v>
      </c>
      <c r="E44" s="12">
        <f t="shared" si="15"/>
        <v>0</v>
      </c>
      <c r="F44" s="12">
        <f t="shared" si="15"/>
        <v>0</v>
      </c>
      <c r="G44" s="12">
        <f t="shared" si="15"/>
        <v>0</v>
      </c>
      <c r="H44" s="12">
        <f t="shared" si="15"/>
        <v>0</v>
      </c>
      <c r="I44" s="12">
        <f t="shared" si="15"/>
        <v>0</v>
      </c>
      <c r="J44" s="12">
        <f t="shared" si="15"/>
        <v>0</v>
      </c>
      <c r="K44" s="12">
        <f t="shared" si="15"/>
        <v>0</v>
      </c>
      <c r="L44" s="12">
        <f t="shared" si="15"/>
        <v>0</v>
      </c>
      <c r="M44" s="12">
        <f t="shared" si="15"/>
        <v>0</v>
      </c>
      <c r="N44" s="12">
        <f t="shared" si="15"/>
        <v>0</v>
      </c>
      <c r="O44" s="12">
        <f t="shared" si="15"/>
        <v>0</v>
      </c>
      <c r="P44" s="12">
        <f t="shared" si="15"/>
        <v>0</v>
      </c>
      <c r="Q44" s="12">
        <f t="shared" si="15"/>
        <v>0</v>
      </c>
      <c r="R44" s="12">
        <f t="shared" si="15"/>
        <v>0</v>
      </c>
      <c r="S44" s="12">
        <f t="shared" si="15"/>
        <v>0</v>
      </c>
      <c r="T44" s="12">
        <f t="shared" si="15"/>
        <v>0</v>
      </c>
      <c r="U44" s="12"/>
    </row>
    <row r="45" spans="1:21" s="4" customFormat="1">
      <c r="A45" s="140" t="s">
        <v>232</v>
      </c>
      <c r="B45" s="141">
        <f t="shared" si="10"/>
        <v>0</v>
      </c>
      <c r="C45" s="32">
        <f t="shared" ref="C45:U45" si="16">C17-C44</f>
        <v>0</v>
      </c>
      <c r="D45" s="32">
        <f t="shared" si="16"/>
        <v>0</v>
      </c>
      <c r="E45" s="32">
        <f t="shared" si="16"/>
        <v>0</v>
      </c>
      <c r="F45" s="32">
        <f t="shared" si="16"/>
        <v>0</v>
      </c>
      <c r="G45" s="32">
        <f t="shared" si="16"/>
        <v>0</v>
      </c>
      <c r="H45" s="32">
        <f t="shared" si="16"/>
        <v>0</v>
      </c>
      <c r="I45" s="32">
        <f t="shared" si="16"/>
        <v>0</v>
      </c>
      <c r="J45" s="32">
        <f t="shared" si="16"/>
        <v>0</v>
      </c>
      <c r="K45" s="32">
        <f t="shared" si="16"/>
        <v>0</v>
      </c>
      <c r="L45" s="32">
        <f t="shared" si="16"/>
        <v>0</v>
      </c>
      <c r="M45" s="32">
        <f t="shared" si="16"/>
        <v>0</v>
      </c>
      <c r="N45" s="32">
        <f t="shared" si="16"/>
        <v>0</v>
      </c>
      <c r="O45" s="32">
        <f t="shared" si="16"/>
        <v>0</v>
      </c>
      <c r="P45" s="32">
        <f t="shared" si="16"/>
        <v>0</v>
      </c>
      <c r="Q45" s="32">
        <f t="shared" si="16"/>
        <v>0</v>
      </c>
      <c r="R45" s="32">
        <f t="shared" si="16"/>
        <v>0</v>
      </c>
      <c r="S45" s="32">
        <f t="shared" si="16"/>
        <v>0</v>
      </c>
      <c r="T45" s="32">
        <f t="shared" si="16"/>
        <v>0</v>
      </c>
      <c r="U45" s="32">
        <f t="shared" si="16"/>
        <v>0</v>
      </c>
    </row>
    <row r="46" spans="1:21" s="4" customFormat="1">
      <c r="A46" s="11"/>
      <c r="B46" s="12"/>
      <c r="C46" s="13"/>
      <c r="D46" s="13"/>
      <c r="E46" s="13"/>
      <c r="F46" s="13"/>
      <c r="G46" s="13"/>
      <c r="H46" s="13"/>
      <c r="I46" s="13"/>
      <c r="J46" s="13"/>
      <c r="K46" s="13"/>
      <c r="L46" s="13"/>
      <c r="M46" s="13"/>
      <c r="N46" s="13"/>
      <c r="O46" s="13"/>
      <c r="P46" s="13"/>
      <c r="Q46" s="13"/>
      <c r="R46" s="13"/>
      <c r="S46" s="13"/>
      <c r="T46" s="13"/>
      <c r="U46" s="14"/>
    </row>
    <row r="47" spans="1:21">
      <c r="A47" s="24" t="s">
        <v>233</v>
      </c>
      <c r="B47" s="32"/>
      <c r="C47" s="9"/>
      <c r="D47" s="9"/>
      <c r="E47" s="9"/>
      <c r="F47" s="9"/>
      <c r="G47" s="9"/>
      <c r="H47" s="9"/>
      <c r="I47" s="9"/>
      <c r="J47" s="9"/>
      <c r="K47" s="9"/>
      <c r="L47" s="9"/>
      <c r="M47" s="9"/>
      <c r="N47" s="9"/>
      <c r="O47" s="9"/>
      <c r="P47" s="9"/>
      <c r="Q47" s="9"/>
      <c r="R47" s="9"/>
      <c r="S47" s="9"/>
      <c r="T47" s="9"/>
      <c r="U47" s="10"/>
    </row>
    <row r="48" spans="1:21" s="4" customFormat="1">
      <c r="A48" s="11"/>
      <c r="B48" s="12"/>
      <c r="C48" s="13"/>
      <c r="D48" s="13"/>
      <c r="E48" s="13"/>
      <c r="F48" s="13"/>
      <c r="G48" s="13"/>
      <c r="H48" s="13"/>
      <c r="I48" s="13"/>
      <c r="J48" s="13"/>
      <c r="K48" s="13"/>
      <c r="L48" s="13"/>
      <c r="M48" s="13"/>
      <c r="N48" s="13"/>
      <c r="O48" s="13"/>
      <c r="P48" s="13"/>
      <c r="Q48" s="13"/>
      <c r="R48" s="13"/>
      <c r="S48" s="13"/>
      <c r="T48" s="13"/>
      <c r="U48" s="14"/>
    </row>
    <row r="49" spans="1:21">
      <c r="A49" s="24" t="s">
        <v>234</v>
      </c>
      <c r="B49" s="32"/>
      <c r="C49" s="9"/>
      <c r="D49" s="9"/>
      <c r="E49" s="9"/>
      <c r="F49" s="9"/>
      <c r="G49" s="9"/>
      <c r="H49" s="9"/>
      <c r="I49" s="9"/>
      <c r="J49" s="9"/>
      <c r="K49" s="9"/>
      <c r="L49" s="9"/>
      <c r="M49" s="9"/>
      <c r="N49" s="9"/>
      <c r="O49" s="9"/>
      <c r="P49" s="9"/>
      <c r="Q49" s="9"/>
      <c r="R49" s="9"/>
      <c r="S49" s="9"/>
      <c r="T49" s="9"/>
      <c r="U49" s="10"/>
    </row>
    <row r="50" spans="1:21">
      <c r="A50" s="114" t="s">
        <v>235</v>
      </c>
      <c r="B50" s="35">
        <f>SUM(C50:V50)</f>
        <v>0</v>
      </c>
      <c r="C50" s="35"/>
      <c r="D50" s="35"/>
      <c r="E50" s="35"/>
      <c r="F50" s="35"/>
      <c r="G50" s="35"/>
      <c r="H50" s="35"/>
      <c r="I50" s="35"/>
      <c r="J50" s="35"/>
      <c r="K50" s="35"/>
      <c r="L50" s="35"/>
      <c r="M50" s="35"/>
      <c r="N50" s="35"/>
      <c r="O50" s="35"/>
      <c r="P50" s="35"/>
      <c r="Q50" s="35"/>
      <c r="R50" s="35"/>
      <c r="S50" s="35"/>
      <c r="T50" s="35"/>
      <c r="U50" s="36"/>
    </row>
    <row r="51" spans="1:21">
      <c r="A51" s="160" t="s">
        <v>776</v>
      </c>
      <c r="B51" s="9">
        <f>SUM(C51:V51)</f>
        <v>0</v>
      </c>
      <c r="C51" s="9"/>
      <c r="D51" s="9"/>
      <c r="E51" s="9"/>
      <c r="F51" s="9"/>
      <c r="G51" s="9"/>
      <c r="H51" s="9"/>
      <c r="I51" s="9"/>
      <c r="J51" s="9"/>
      <c r="K51" s="9"/>
      <c r="L51" s="9"/>
      <c r="M51" s="9"/>
      <c r="N51" s="9"/>
      <c r="O51" s="9"/>
      <c r="P51" s="9"/>
      <c r="Q51" s="9"/>
      <c r="R51" s="9"/>
      <c r="S51" s="9"/>
      <c r="T51" s="9"/>
      <c r="U51" s="10"/>
    </row>
    <row r="52" spans="1:21">
      <c r="A52" s="114" t="s">
        <v>236</v>
      </c>
      <c r="B52" s="35">
        <f>SUM(C52:V52)</f>
        <v>0</v>
      </c>
      <c r="C52" s="35"/>
      <c r="D52" s="35"/>
      <c r="E52" s="35"/>
      <c r="F52" s="35"/>
      <c r="G52" s="35"/>
      <c r="H52" s="35"/>
      <c r="I52" s="35"/>
      <c r="J52" s="35"/>
      <c r="K52" s="35"/>
      <c r="L52" s="35"/>
      <c r="M52" s="35"/>
      <c r="N52" s="35"/>
      <c r="O52" s="35"/>
      <c r="P52" s="35"/>
      <c r="Q52" s="35"/>
      <c r="R52" s="35"/>
      <c r="S52" s="35"/>
      <c r="T52" s="35"/>
      <c r="U52" s="36"/>
    </row>
    <row r="53" spans="1:21">
      <c r="A53" s="160" t="s">
        <v>521</v>
      </c>
      <c r="B53" s="9">
        <f>SUM(C53:V53)</f>
        <v>0</v>
      </c>
      <c r="C53" s="9"/>
      <c r="D53" s="9"/>
      <c r="E53" s="9"/>
      <c r="F53" s="9"/>
      <c r="G53" s="9"/>
      <c r="H53" s="9"/>
      <c r="I53" s="9"/>
      <c r="J53" s="9"/>
      <c r="K53" s="9"/>
      <c r="L53" s="9"/>
      <c r="M53" s="9"/>
      <c r="N53" s="9"/>
      <c r="O53" s="9"/>
      <c r="P53" s="9"/>
      <c r="Q53" s="9"/>
      <c r="R53" s="9"/>
      <c r="S53" s="9"/>
      <c r="T53" s="9"/>
      <c r="U53" s="10"/>
    </row>
    <row r="54" spans="1:21" s="4" customFormat="1">
      <c r="A54" s="168" t="s">
        <v>237</v>
      </c>
      <c r="B54" s="132">
        <f>SUM(C54:V54)</f>
        <v>0</v>
      </c>
      <c r="C54" s="130">
        <f>SUM(C50:C53)</f>
        <v>0</v>
      </c>
      <c r="D54" s="130">
        <f t="shared" ref="D54:U54" si="17">SUM(D50:D53)</f>
        <v>0</v>
      </c>
      <c r="E54" s="130">
        <f t="shared" si="17"/>
        <v>0</v>
      </c>
      <c r="F54" s="130">
        <f t="shared" si="17"/>
        <v>0</v>
      </c>
      <c r="G54" s="130">
        <f t="shared" si="17"/>
        <v>0</v>
      </c>
      <c r="H54" s="130">
        <f t="shared" si="17"/>
        <v>0</v>
      </c>
      <c r="I54" s="130">
        <f t="shared" si="17"/>
        <v>0</v>
      </c>
      <c r="J54" s="130">
        <f t="shared" si="17"/>
        <v>0</v>
      </c>
      <c r="K54" s="130">
        <f t="shared" si="17"/>
        <v>0</v>
      </c>
      <c r="L54" s="130">
        <f t="shared" si="17"/>
        <v>0</v>
      </c>
      <c r="M54" s="130">
        <f t="shared" si="17"/>
        <v>0</v>
      </c>
      <c r="N54" s="130">
        <f t="shared" si="17"/>
        <v>0</v>
      </c>
      <c r="O54" s="130">
        <f t="shared" si="17"/>
        <v>0</v>
      </c>
      <c r="P54" s="130">
        <f t="shared" si="17"/>
        <v>0</v>
      </c>
      <c r="Q54" s="130">
        <f t="shared" si="17"/>
        <v>0</v>
      </c>
      <c r="R54" s="130">
        <f t="shared" si="17"/>
        <v>0</v>
      </c>
      <c r="S54" s="130">
        <f t="shared" si="17"/>
        <v>0</v>
      </c>
      <c r="T54" s="130">
        <f t="shared" si="17"/>
        <v>0</v>
      </c>
      <c r="U54" s="130">
        <f t="shared" si="17"/>
        <v>0</v>
      </c>
    </row>
    <row r="55" spans="1:21">
      <c r="A55" s="15"/>
      <c r="B55" s="9"/>
      <c r="C55" s="9"/>
      <c r="D55" s="9"/>
      <c r="E55" s="9"/>
      <c r="F55" s="9"/>
      <c r="G55" s="9"/>
      <c r="H55" s="9"/>
      <c r="I55" s="9"/>
      <c r="J55" s="9"/>
      <c r="K55" s="9"/>
      <c r="L55" s="9"/>
      <c r="M55" s="9"/>
      <c r="N55" s="9"/>
      <c r="O55" s="9"/>
      <c r="P55" s="9"/>
      <c r="Q55" s="9"/>
      <c r="R55" s="9"/>
      <c r="S55" s="9"/>
      <c r="T55" s="9"/>
      <c r="U55" s="10"/>
    </row>
    <row r="56" spans="1:21">
      <c r="A56" s="117" t="s">
        <v>238</v>
      </c>
      <c r="B56" s="35">
        <f>SUM(C56:V56)</f>
        <v>0</v>
      </c>
      <c r="C56" s="35"/>
      <c r="D56" s="35"/>
      <c r="E56" s="35"/>
      <c r="F56" s="35"/>
      <c r="G56" s="35"/>
      <c r="H56" s="35"/>
      <c r="I56" s="35"/>
      <c r="J56" s="35"/>
      <c r="K56" s="35"/>
      <c r="L56" s="35"/>
      <c r="M56" s="35"/>
      <c r="N56" s="35"/>
      <c r="O56" s="35"/>
      <c r="P56" s="35"/>
      <c r="Q56" s="35"/>
      <c r="R56" s="35"/>
      <c r="S56" s="35"/>
      <c r="T56" s="35"/>
      <c r="U56" s="36"/>
    </row>
    <row r="57" spans="1:21">
      <c r="A57" s="140" t="s">
        <v>239</v>
      </c>
      <c r="B57" s="141">
        <f>SUM(C57:V57)</f>
        <v>0</v>
      </c>
      <c r="C57" s="141">
        <f>C54+C56</f>
        <v>0</v>
      </c>
      <c r="D57" s="141">
        <f t="shared" ref="D57:U57" si="18">D54+D56</f>
        <v>0</v>
      </c>
      <c r="E57" s="141">
        <f t="shared" si="18"/>
        <v>0</v>
      </c>
      <c r="F57" s="141">
        <f t="shared" si="18"/>
        <v>0</v>
      </c>
      <c r="G57" s="141">
        <f t="shared" si="18"/>
        <v>0</v>
      </c>
      <c r="H57" s="141">
        <f t="shared" si="18"/>
        <v>0</v>
      </c>
      <c r="I57" s="141">
        <f t="shared" si="18"/>
        <v>0</v>
      </c>
      <c r="J57" s="141">
        <f t="shared" si="18"/>
        <v>0</v>
      </c>
      <c r="K57" s="141">
        <f t="shared" si="18"/>
        <v>0</v>
      </c>
      <c r="L57" s="141">
        <f t="shared" si="18"/>
        <v>0</v>
      </c>
      <c r="M57" s="141">
        <f t="shared" si="18"/>
        <v>0</v>
      </c>
      <c r="N57" s="141">
        <f t="shared" si="18"/>
        <v>0</v>
      </c>
      <c r="O57" s="141">
        <f t="shared" si="18"/>
        <v>0</v>
      </c>
      <c r="P57" s="141">
        <f t="shared" si="18"/>
        <v>0</v>
      </c>
      <c r="Q57" s="141">
        <f t="shared" si="18"/>
        <v>0</v>
      </c>
      <c r="R57" s="141">
        <f t="shared" si="18"/>
        <v>0</v>
      </c>
      <c r="S57" s="141">
        <f t="shared" si="18"/>
        <v>0</v>
      </c>
      <c r="T57" s="141">
        <f t="shared" si="18"/>
        <v>0</v>
      </c>
      <c r="U57" s="141">
        <f t="shared" si="18"/>
        <v>0</v>
      </c>
    </row>
    <row r="58" spans="1:21">
      <c r="A58" s="11"/>
      <c r="B58" s="12"/>
      <c r="C58" s="13"/>
      <c r="D58" s="13"/>
      <c r="E58" s="13"/>
      <c r="F58" s="13"/>
      <c r="G58" s="13"/>
      <c r="H58" s="13"/>
      <c r="I58" s="13"/>
      <c r="J58" s="13"/>
      <c r="K58" s="13"/>
      <c r="L58" s="13"/>
      <c r="M58" s="13"/>
      <c r="N58" s="13"/>
      <c r="O58" s="13"/>
      <c r="P58" s="13"/>
      <c r="Q58" s="13"/>
      <c r="R58" s="13"/>
      <c r="S58" s="13"/>
      <c r="T58" s="13"/>
      <c r="U58" s="14"/>
    </row>
    <row r="59" spans="1:21">
      <c r="A59" s="24" t="s">
        <v>240</v>
      </c>
      <c r="B59" s="9"/>
      <c r="C59" s="9"/>
      <c r="D59" s="9"/>
      <c r="E59" s="9"/>
      <c r="F59" s="9"/>
      <c r="G59" s="9"/>
      <c r="H59" s="9"/>
      <c r="I59" s="9"/>
      <c r="J59" s="9"/>
      <c r="K59" s="9"/>
      <c r="L59" s="9"/>
      <c r="M59" s="9"/>
      <c r="N59" s="9"/>
      <c r="O59" s="9"/>
      <c r="P59" s="9"/>
      <c r="Q59" s="9"/>
      <c r="R59" s="9"/>
      <c r="S59" s="9"/>
      <c r="T59" s="9"/>
      <c r="U59" s="10"/>
    </row>
    <row r="60" spans="1:21">
      <c r="A60" s="161" t="s">
        <v>241</v>
      </c>
      <c r="B60" s="13">
        <f t="shared" ref="B60:B66" si="19">SUM(C60:V60)</f>
        <v>0</v>
      </c>
      <c r="C60" s="13"/>
      <c r="D60" s="13"/>
      <c r="E60" s="13"/>
      <c r="F60" s="13"/>
      <c r="G60" s="13"/>
      <c r="H60" s="13"/>
      <c r="I60" s="13"/>
      <c r="J60" s="13"/>
      <c r="K60" s="13"/>
      <c r="L60" s="13"/>
      <c r="M60" s="13"/>
      <c r="N60" s="13"/>
      <c r="O60" s="13"/>
      <c r="P60" s="13"/>
      <c r="Q60" s="13"/>
      <c r="R60" s="13"/>
      <c r="S60" s="13"/>
      <c r="T60" s="13"/>
      <c r="U60" s="14"/>
    </row>
    <row r="61" spans="1:21">
      <c r="A61" s="160" t="s">
        <v>242</v>
      </c>
      <c r="B61" s="9">
        <f t="shared" si="19"/>
        <v>0</v>
      </c>
      <c r="C61" s="9"/>
      <c r="D61" s="9"/>
      <c r="E61" s="9"/>
      <c r="F61" s="9"/>
      <c r="G61" s="9"/>
      <c r="H61" s="9"/>
      <c r="I61" s="9"/>
      <c r="J61" s="9"/>
      <c r="K61" s="9"/>
      <c r="L61" s="9"/>
      <c r="M61" s="9"/>
      <c r="N61" s="9"/>
      <c r="O61" s="9"/>
      <c r="P61" s="9"/>
      <c r="Q61" s="9"/>
      <c r="R61" s="9"/>
      <c r="S61" s="9"/>
      <c r="T61" s="9"/>
      <c r="U61" s="10"/>
    </row>
    <row r="62" spans="1:21">
      <c r="A62" s="170" t="s">
        <v>243</v>
      </c>
      <c r="B62" s="13">
        <f t="shared" si="19"/>
        <v>0</v>
      </c>
      <c r="C62" s="13"/>
      <c r="D62" s="13"/>
      <c r="E62" s="13"/>
      <c r="F62" s="13"/>
      <c r="G62" s="13"/>
      <c r="H62" s="13"/>
      <c r="I62" s="13"/>
      <c r="J62" s="13"/>
      <c r="K62" s="13"/>
      <c r="L62" s="13"/>
      <c r="M62" s="13"/>
      <c r="N62" s="13"/>
      <c r="O62" s="13"/>
      <c r="P62" s="13"/>
      <c r="Q62" s="13"/>
      <c r="R62" s="13"/>
      <c r="S62" s="13"/>
      <c r="T62" s="13"/>
      <c r="U62" s="14"/>
    </row>
    <row r="63" spans="1:21">
      <c r="A63" s="171" t="s">
        <v>244</v>
      </c>
      <c r="B63" s="9">
        <f t="shared" si="19"/>
        <v>0</v>
      </c>
      <c r="C63" s="9"/>
      <c r="D63" s="9"/>
      <c r="E63" s="9"/>
      <c r="F63" s="9"/>
      <c r="G63" s="9"/>
      <c r="H63" s="9"/>
      <c r="I63" s="9"/>
      <c r="J63" s="9"/>
      <c r="K63" s="9"/>
      <c r="L63" s="9"/>
      <c r="M63" s="9"/>
      <c r="N63" s="9"/>
      <c r="O63" s="9"/>
      <c r="P63" s="9"/>
      <c r="Q63" s="9"/>
      <c r="R63" s="9"/>
      <c r="S63" s="9"/>
      <c r="T63" s="9"/>
      <c r="U63" s="10"/>
    </row>
    <row r="64" spans="1:21">
      <c r="A64" s="170" t="s">
        <v>245</v>
      </c>
      <c r="B64" s="13">
        <f t="shared" si="19"/>
        <v>0</v>
      </c>
      <c r="C64" s="13"/>
      <c r="D64" s="13"/>
      <c r="E64" s="13"/>
      <c r="F64" s="13"/>
      <c r="G64" s="13"/>
      <c r="H64" s="13"/>
      <c r="I64" s="13"/>
      <c r="J64" s="13"/>
      <c r="K64" s="13"/>
      <c r="L64" s="13"/>
      <c r="M64" s="13"/>
      <c r="N64" s="13"/>
      <c r="O64" s="13"/>
      <c r="P64" s="13"/>
      <c r="Q64" s="13"/>
      <c r="R64" s="13"/>
      <c r="S64" s="13"/>
      <c r="T64" s="13"/>
      <c r="U64" s="14"/>
    </row>
    <row r="65" spans="1:21">
      <c r="A65" s="171" t="s">
        <v>773</v>
      </c>
      <c r="B65" s="9">
        <f t="shared" si="19"/>
        <v>0</v>
      </c>
      <c r="C65" s="9"/>
      <c r="D65" s="9"/>
      <c r="E65" s="9"/>
      <c r="F65" s="9"/>
      <c r="G65" s="9"/>
      <c r="H65" s="9"/>
      <c r="I65" s="9"/>
      <c r="J65" s="9"/>
      <c r="K65" s="9"/>
      <c r="L65" s="9"/>
      <c r="M65" s="9"/>
      <c r="N65" s="9"/>
      <c r="O65" s="9"/>
      <c r="P65" s="9"/>
      <c r="Q65" s="9"/>
      <c r="R65" s="9"/>
      <c r="S65" s="9"/>
      <c r="T65" s="9"/>
      <c r="U65" s="10"/>
    </row>
    <row r="66" spans="1:21">
      <c r="A66" s="170" t="s">
        <v>774</v>
      </c>
      <c r="B66" s="13">
        <f t="shared" si="19"/>
        <v>0</v>
      </c>
      <c r="C66" s="13"/>
      <c r="D66" s="13"/>
      <c r="E66" s="13"/>
      <c r="F66" s="13"/>
      <c r="G66" s="13"/>
      <c r="H66" s="13"/>
      <c r="I66" s="13"/>
      <c r="J66" s="13"/>
      <c r="K66" s="13"/>
      <c r="L66" s="13"/>
      <c r="M66" s="13"/>
      <c r="N66" s="13"/>
      <c r="O66" s="13"/>
      <c r="P66" s="13"/>
      <c r="Q66" s="13"/>
      <c r="R66" s="13"/>
      <c r="S66" s="13"/>
      <c r="T66" s="13"/>
      <c r="U66" s="14"/>
    </row>
    <row r="67" spans="1:21">
      <c r="A67" s="168" t="s">
        <v>246</v>
      </c>
      <c r="B67" s="132">
        <f>SUM(D67:V67)</f>
        <v>0</v>
      </c>
      <c r="C67" s="179">
        <v>0.5</v>
      </c>
      <c r="D67" s="132"/>
      <c r="E67" s="132"/>
      <c r="F67" s="159">
        <f>$B$54*$C$67*30%</f>
        <v>0</v>
      </c>
      <c r="G67" s="132"/>
      <c r="H67" s="132"/>
      <c r="I67" s="132"/>
      <c r="J67" s="132"/>
      <c r="K67" s="132"/>
      <c r="L67" s="132"/>
      <c r="M67" s="159">
        <f>$B$54*$C$67*50%</f>
        <v>0</v>
      </c>
      <c r="N67" s="132"/>
      <c r="O67" s="132"/>
      <c r="P67" s="132"/>
      <c r="Q67" s="132"/>
      <c r="R67" s="132"/>
      <c r="S67" s="132"/>
      <c r="T67" s="159">
        <f>$B$54*$C$67*20%</f>
        <v>0</v>
      </c>
      <c r="U67" s="133"/>
    </row>
    <row r="68" spans="1:21">
      <c r="A68" s="114" t="s">
        <v>247</v>
      </c>
      <c r="B68" s="35">
        <f>SUM(C68:V68)</f>
        <v>0</v>
      </c>
      <c r="C68" s="35"/>
      <c r="D68" s="35"/>
      <c r="E68" s="35"/>
      <c r="F68" s="35"/>
      <c r="G68" s="35"/>
      <c r="H68" s="35"/>
      <c r="I68" s="35"/>
      <c r="J68" s="35"/>
      <c r="K68" s="35"/>
      <c r="L68" s="35"/>
      <c r="M68" s="35"/>
      <c r="N68" s="35"/>
      <c r="O68" s="35"/>
      <c r="P68" s="35"/>
      <c r="Q68" s="35"/>
      <c r="R68" s="35"/>
      <c r="S68" s="35"/>
      <c r="T68" s="35"/>
      <c r="U68" s="36"/>
    </row>
    <row r="69" spans="1:21">
      <c r="A69" s="172" t="s">
        <v>248</v>
      </c>
      <c r="B69" s="111">
        <f>SUM(C69:V69)</f>
        <v>0</v>
      </c>
      <c r="C69" s="111"/>
      <c r="D69" s="111"/>
      <c r="E69" s="111"/>
      <c r="F69" s="111"/>
      <c r="G69" s="111"/>
      <c r="H69" s="111"/>
      <c r="I69" s="111"/>
      <c r="J69" s="111"/>
      <c r="K69" s="111"/>
      <c r="L69" s="111"/>
      <c r="M69" s="111"/>
      <c r="N69" s="111"/>
      <c r="O69" s="111"/>
      <c r="P69" s="111"/>
      <c r="Q69" s="111"/>
      <c r="R69" s="111"/>
      <c r="S69" s="111"/>
      <c r="T69" s="111"/>
      <c r="U69" s="112"/>
    </row>
    <row r="70" spans="1:21">
      <c r="A70" s="114" t="s">
        <v>249</v>
      </c>
      <c r="B70" s="35">
        <f>SUM(C70:V70)</f>
        <v>0</v>
      </c>
      <c r="C70" s="35"/>
      <c r="D70" s="35"/>
      <c r="E70" s="35"/>
      <c r="F70" s="35"/>
      <c r="G70" s="35"/>
      <c r="H70" s="35"/>
      <c r="I70" s="35"/>
      <c r="J70" s="35"/>
      <c r="K70" s="35"/>
      <c r="L70" s="35"/>
      <c r="M70" s="35"/>
      <c r="N70" s="35"/>
      <c r="O70" s="35"/>
      <c r="P70" s="35"/>
      <c r="Q70" s="35"/>
      <c r="R70" s="35"/>
      <c r="S70" s="35"/>
      <c r="T70" s="35"/>
      <c r="U70" s="36"/>
    </row>
    <row r="71" spans="1:21">
      <c r="A71" s="160" t="s">
        <v>250</v>
      </c>
      <c r="B71" s="9">
        <f>SUM(C71:V71)</f>
        <v>0</v>
      </c>
      <c r="C71" s="9"/>
      <c r="D71" s="9"/>
      <c r="E71" s="9"/>
      <c r="F71" s="9"/>
      <c r="G71" s="9"/>
      <c r="H71" s="9"/>
      <c r="I71" s="9"/>
      <c r="J71" s="9"/>
      <c r="K71" s="9"/>
      <c r="L71" s="9"/>
      <c r="M71" s="9"/>
      <c r="N71" s="9"/>
      <c r="O71" s="9"/>
      <c r="P71" s="9"/>
      <c r="Q71" s="9"/>
      <c r="R71" s="9"/>
      <c r="S71" s="9"/>
      <c r="T71" s="9"/>
      <c r="U71" s="10"/>
    </row>
    <row r="72" spans="1:21" s="102" customFormat="1">
      <c r="A72" s="11" t="s">
        <v>251</v>
      </c>
      <c r="B72" s="12">
        <f>SUM(C72:V72)</f>
        <v>0</v>
      </c>
      <c r="C72" s="12">
        <f>SUM(C60:C71)-C67</f>
        <v>0</v>
      </c>
      <c r="D72" s="12">
        <f t="shared" ref="D72:U72" si="20">SUM(D60:D71)</f>
        <v>0</v>
      </c>
      <c r="E72" s="12">
        <f t="shared" si="20"/>
        <v>0</v>
      </c>
      <c r="F72" s="12">
        <f t="shared" si="20"/>
        <v>0</v>
      </c>
      <c r="G72" s="12">
        <f t="shared" si="20"/>
        <v>0</v>
      </c>
      <c r="H72" s="12">
        <f t="shared" si="20"/>
        <v>0</v>
      </c>
      <c r="I72" s="12">
        <f t="shared" si="20"/>
        <v>0</v>
      </c>
      <c r="J72" s="12">
        <f t="shared" si="20"/>
        <v>0</v>
      </c>
      <c r="K72" s="12">
        <f t="shared" si="20"/>
        <v>0</v>
      </c>
      <c r="L72" s="12">
        <f t="shared" si="20"/>
        <v>0</v>
      </c>
      <c r="M72" s="12">
        <f t="shared" si="20"/>
        <v>0</v>
      </c>
      <c r="N72" s="12">
        <f t="shared" si="20"/>
        <v>0</v>
      </c>
      <c r="O72" s="12">
        <f t="shared" si="20"/>
        <v>0</v>
      </c>
      <c r="P72" s="12">
        <f t="shared" si="20"/>
        <v>0</v>
      </c>
      <c r="Q72" s="12">
        <f t="shared" si="20"/>
        <v>0</v>
      </c>
      <c r="R72" s="12">
        <f t="shared" si="20"/>
        <v>0</v>
      </c>
      <c r="S72" s="12">
        <f t="shared" si="20"/>
        <v>0</v>
      </c>
      <c r="T72" s="12">
        <f t="shared" si="20"/>
        <v>0</v>
      </c>
      <c r="U72" s="12">
        <f t="shared" si="20"/>
        <v>0</v>
      </c>
    </row>
    <row r="73" spans="1:21">
      <c r="A73" s="15"/>
      <c r="B73" s="9"/>
      <c r="C73" s="9"/>
      <c r="D73" s="9"/>
      <c r="E73" s="9"/>
      <c r="F73" s="9"/>
      <c r="G73" s="9"/>
      <c r="H73" s="9"/>
      <c r="I73" s="9"/>
      <c r="J73" s="9"/>
      <c r="K73" s="9"/>
      <c r="L73" s="9"/>
      <c r="M73" s="9"/>
      <c r="N73" s="9"/>
      <c r="O73" s="9"/>
      <c r="P73" s="9"/>
      <c r="Q73" s="9"/>
      <c r="R73" s="9"/>
      <c r="S73" s="9"/>
      <c r="T73" s="9"/>
      <c r="U73" s="10"/>
    </row>
    <row r="74" spans="1:21">
      <c r="A74" s="11" t="s">
        <v>252</v>
      </c>
      <c r="B74" s="12"/>
      <c r="C74" s="13"/>
      <c r="D74" s="13"/>
      <c r="E74" s="13"/>
      <c r="F74" s="13"/>
      <c r="G74" s="13"/>
      <c r="H74" s="13"/>
      <c r="I74" s="13"/>
      <c r="J74" s="13"/>
      <c r="K74" s="13"/>
      <c r="L74" s="13"/>
      <c r="M74" s="13"/>
      <c r="N74" s="13"/>
      <c r="O74" s="13"/>
      <c r="P74" s="13"/>
      <c r="Q74" s="13"/>
      <c r="R74" s="13"/>
      <c r="S74" s="13"/>
      <c r="T74" s="13"/>
      <c r="U74" s="14"/>
    </row>
    <row r="75" spans="1:21">
      <c r="A75" s="15" t="s">
        <v>253</v>
      </c>
      <c r="B75" s="29"/>
      <c r="C75" s="30">
        <v>0</v>
      </c>
      <c r="D75" s="9">
        <f>C79</f>
        <v>0</v>
      </c>
      <c r="E75" s="9">
        <f t="shared" ref="E75:T75" si="21">D79</f>
        <v>0</v>
      </c>
      <c r="F75" s="9">
        <f t="shared" si="21"/>
        <v>0</v>
      </c>
      <c r="G75" s="9">
        <f t="shared" si="21"/>
        <v>0</v>
      </c>
      <c r="H75" s="9">
        <f t="shared" si="21"/>
        <v>0</v>
      </c>
      <c r="I75" s="9">
        <f t="shared" si="21"/>
        <v>0</v>
      </c>
      <c r="J75" s="9">
        <f t="shared" si="21"/>
        <v>0</v>
      </c>
      <c r="K75" s="9">
        <f t="shared" si="21"/>
        <v>0</v>
      </c>
      <c r="L75" s="9">
        <f t="shared" si="21"/>
        <v>0</v>
      </c>
      <c r="M75" s="9">
        <f t="shared" si="21"/>
        <v>0</v>
      </c>
      <c r="N75" s="9">
        <f t="shared" si="21"/>
        <v>0</v>
      </c>
      <c r="O75" s="9">
        <f t="shared" si="21"/>
        <v>0</v>
      </c>
      <c r="P75" s="9">
        <f t="shared" si="21"/>
        <v>0</v>
      </c>
      <c r="Q75" s="9">
        <f>P79</f>
        <v>0</v>
      </c>
      <c r="R75" s="9">
        <f t="shared" si="21"/>
        <v>0</v>
      </c>
      <c r="S75" s="9">
        <f t="shared" si="21"/>
        <v>0</v>
      </c>
      <c r="T75" s="9">
        <f t="shared" si="21"/>
        <v>0</v>
      </c>
      <c r="U75" s="9">
        <f>T79</f>
        <v>0</v>
      </c>
    </row>
    <row r="76" spans="1:21">
      <c r="A76" s="16" t="s">
        <v>254</v>
      </c>
      <c r="B76" s="13"/>
      <c r="C76" s="13">
        <f t="shared" ref="C76:U76" si="22">C45</f>
        <v>0</v>
      </c>
      <c r="D76" s="13">
        <f t="shared" si="22"/>
        <v>0</v>
      </c>
      <c r="E76" s="13">
        <f t="shared" si="22"/>
        <v>0</v>
      </c>
      <c r="F76" s="13">
        <f t="shared" si="22"/>
        <v>0</v>
      </c>
      <c r="G76" s="13">
        <f t="shared" si="22"/>
        <v>0</v>
      </c>
      <c r="H76" s="13">
        <f t="shared" si="22"/>
        <v>0</v>
      </c>
      <c r="I76" s="13">
        <f t="shared" si="22"/>
        <v>0</v>
      </c>
      <c r="J76" s="13">
        <f t="shared" si="22"/>
        <v>0</v>
      </c>
      <c r="K76" s="13">
        <f t="shared" si="22"/>
        <v>0</v>
      </c>
      <c r="L76" s="13">
        <f t="shared" si="22"/>
        <v>0</v>
      </c>
      <c r="M76" s="13">
        <f t="shared" si="22"/>
        <v>0</v>
      </c>
      <c r="N76" s="13">
        <f t="shared" si="22"/>
        <v>0</v>
      </c>
      <c r="O76" s="13">
        <f t="shared" si="22"/>
        <v>0</v>
      </c>
      <c r="P76" s="13">
        <f t="shared" si="22"/>
        <v>0</v>
      </c>
      <c r="Q76" s="13">
        <f t="shared" si="22"/>
        <v>0</v>
      </c>
      <c r="R76" s="13">
        <f t="shared" si="22"/>
        <v>0</v>
      </c>
      <c r="S76" s="13">
        <f t="shared" si="22"/>
        <v>0</v>
      </c>
      <c r="T76" s="13">
        <f t="shared" si="22"/>
        <v>0</v>
      </c>
      <c r="U76" s="14">
        <f t="shared" si="22"/>
        <v>0</v>
      </c>
    </row>
    <row r="77" spans="1:21">
      <c r="A77" s="15" t="s">
        <v>255</v>
      </c>
      <c r="B77" s="9"/>
      <c r="C77" s="9">
        <f t="shared" ref="C77:U77" si="23">-C57</f>
        <v>0</v>
      </c>
      <c r="D77" s="9">
        <f t="shared" si="23"/>
        <v>0</v>
      </c>
      <c r="E77" s="9">
        <f t="shared" si="23"/>
        <v>0</v>
      </c>
      <c r="F77" s="9">
        <f t="shared" si="23"/>
        <v>0</v>
      </c>
      <c r="G77" s="9">
        <f t="shared" si="23"/>
        <v>0</v>
      </c>
      <c r="H77" s="9">
        <f t="shared" si="23"/>
        <v>0</v>
      </c>
      <c r="I77" s="9">
        <f t="shared" si="23"/>
        <v>0</v>
      </c>
      <c r="J77" s="9">
        <f t="shared" si="23"/>
        <v>0</v>
      </c>
      <c r="K77" s="9">
        <f t="shared" si="23"/>
        <v>0</v>
      </c>
      <c r="L77" s="9">
        <f t="shared" si="23"/>
        <v>0</v>
      </c>
      <c r="M77" s="9">
        <f t="shared" si="23"/>
        <v>0</v>
      </c>
      <c r="N77" s="9">
        <f t="shared" si="23"/>
        <v>0</v>
      </c>
      <c r="O77" s="9">
        <f t="shared" si="23"/>
        <v>0</v>
      </c>
      <c r="P77" s="9">
        <f t="shared" si="23"/>
        <v>0</v>
      </c>
      <c r="Q77" s="9">
        <f t="shared" si="23"/>
        <v>0</v>
      </c>
      <c r="R77" s="9">
        <f t="shared" si="23"/>
        <v>0</v>
      </c>
      <c r="S77" s="9">
        <f t="shared" si="23"/>
        <v>0</v>
      </c>
      <c r="T77" s="9">
        <f t="shared" si="23"/>
        <v>0</v>
      </c>
      <c r="U77" s="9">
        <f t="shared" si="23"/>
        <v>0</v>
      </c>
    </row>
    <row r="78" spans="1:21">
      <c r="A78" s="16" t="s">
        <v>256</v>
      </c>
      <c r="B78" s="13"/>
      <c r="C78" s="13">
        <f t="shared" ref="C78:U78" si="24">C72</f>
        <v>0</v>
      </c>
      <c r="D78" s="13">
        <f t="shared" si="24"/>
        <v>0</v>
      </c>
      <c r="E78" s="13">
        <f t="shared" si="24"/>
        <v>0</v>
      </c>
      <c r="F78" s="13">
        <f t="shared" si="24"/>
        <v>0</v>
      </c>
      <c r="G78" s="13">
        <f t="shared" si="24"/>
        <v>0</v>
      </c>
      <c r="H78" s="13">
        <f t="shared" si="24"/>
        <v>0</v>
      </c>
      <c r="I78" s="13">
        <f t="shared" si="24"/>
        <v>0</v>
      </c>
      <c r="J78" s="13">
        <f t="shared" si="24"/>
        <v>0</v>
      </c>
      <c r="K78" s="13">
        <f t="shared" si="24"/>
        <v>0</v>
      </c>
      <c r="L78" s="13">
        <f t="shared" si="24"/>
        <v>0</v>
      </c>
      <c r="M78" s="13">
        <f t="shared" si="24"/>
        <v>0</v>
      </c>
      <c r="N78" s="13">
        <f t="shared" si="24"/>
        <v>0</v>
      </c>
      <c r="O78" s="13">
        <f t="shared" si="24"/>
        <v>0</v>
      </c>
      <c r="P78" s="13">
        <f t="shared" si="24"/>
        <v>0</v>
      </c>
      <c r="Q78" s="13">
        <f t="shared" si="24"/>
        <v>0</v>
      </c>
      <c r="R78" s="13">
        <f t="shared" si="24"/>
        <v>0</v>
      </c>
      <c r="S78" s="13">
        <f t="shared" si="24"/>
        <v>0</v>
      </c>
      <c r="T78" s="13">
        <f t="shared" si="24"/>
        <v>0</v>
      </c>
      <c r="U78" s="14">
        <f t="shared" si="24"/>
        <v>0</v>
      </c>
    </row>
    <row r="79" spans="1:21">
      <c r="A79" s="140" t="s">
        <v>257</v>
      </c>
      <c r="B79" s="141"/>
      <c r="C79" s="25">
        <f>SUM(C75:C78)</f>
        <v>0</v>
      </c>
      <c r="D79" s="25">
        <f t="shared" ref="D79:U79" si="25">SUM(D75:D78)</f>
        <v>0</v>
      </c>
      <c r="E79" s="25">
        <f t="shared" si="25"/>
        <v>0</v>
      </c>
      <c r="F79" s="25">
        <f t="shared" si="25"/>
        <v>0</v>
      </c>
      <c r="G79" s="25">
        <f t="shared" si="25"/>
        <v>0</v>
      </c>
      <c r="H79" s="25">
        <f t="shared" si="25"/>
        <v>0</v>
      </c>
      <c r="I79" s="25">
        <f t="shared" si="25"/>
        <v>0</v>
      </c>
      <c r="J79" s="25">
        <f t="shared" si="25"/>
        <v>0</v>
      </c>
      <c r="K79" s="25">
        <f t="shared" si="25"/>
        <v>0</v>
      </c>
      <c r="L79" s="25">
        <f t="shared" si="25"/>
        <v>0</v>
      </c>
      <c r="M79" s="25">
        <f t="shared" si="25"/>
        <v>0</v>
      </c>
      <c r="N79" s="25">
        <f t="shared" si="25"/>
        <v>0</v>
      </c>
      <c r="O79" s="25">
        <f t="shared" si="25"/>
        <v>0</v>
      </c>
      <c r="P79" s="25">
        <f t="shared" si="25"/>
        <v>0</v>
      </c>
      <c r="Q79" s="25">
        <f t="shared" si="25"/>
        <v>0</v>
      </c>
      <c r="R79" s="25">
        <f t="shared" si="25"/>
        <v>0</v>
      </c>
      <c r="S79" s="25">
        <f t="shared" si="25"/>
        <v>0</v>
      </c>
      <c r="T79" s="25">
        <f t="shared" si="25"/>
        <v>0</v>
      </c>
      <c r="U79" s="25">
        <f t="shared" si="25"/>
        <v>0</v>
      </c>
    </row>
    <row r="80" spans="1:21">
      <c r="A80" s="16"/>
      <c r="B80" s="13"/>
      <c r="C80" s="13"/>
      <c r="D80" s="13"/>
      <c r="E80" s="13"/>
      <c r="F80" s="13"/>
      <c r="G80" s="13"/>
      <c r="H80" s="13"/>
      <c r="I80" s="13"/>
      <c r="J80" s="13"/>
      <c r="K80" s="13"/>
      <c r="L80" s="13"/>
      <c r="M80" s="13"/>
      <c r="N80" s="13"/>
      <c r="O80" s="13"/>
      <c r="P80" s="13"/>
      <c r="Q80" s="13"/>
      <c r="R80" s="13"/>
      <c r="S80" s="13"/>
      <c r="T80" s="13"/>
      <c r="U80" s="14"/>
    </row>
    <row r="81" spans="1:21">
      <c r="A81" s="101" t="s">
        <v>258</v>
      </c>
      <c r="B81" s="32">
        <f>B17-B44-B57+B72</f>
        <v>0</v>
      </c>
    </row>
    <row r="83" spans="1:21">
      <c r="A83" s="286" t="s">
        <v>761</v>
      </c>
      <c r="B83" s="287"/>
      <c r="C83" s="287">
        <v>0</v>
      </c>
      <c r="D83" s="287">
        <f>C83</f>
        <v>0</v>
      </c>
      <c r="E83" s="287">
        <f t="shared" ref="E83:U83" si="26">D83</f>
        <v>0</v>
      </c>
      <c r="F83" s="287">
        <f t="shared" si="26"/>
        <v>0</v>
      </c>
      <c r="G83" s="287">
        <f t="shared" si="26"/>
        <v>0</v>
      </c>
      <c r="H83" s="287">
        <f t="shared" si="26"/>
        <v>0</v>
      </c>
      <c r="I83" s="287">
        <f t="shared" si="26"/>
        <v>0</v>
      </c>
      <c r="J83" s="287">
        <f>I83</f>
        <v>0</v>
      </c>
      <c r="K83" s="287">
        <f t="shared" si="26"/>
        <v>0</v>
      </c>
      <c r="L83" s="287">
        <f t="shared" si="26"/>
        <v>0</v>
      </c>
      <c r="M83" s="287">
        <f t="shared" si="26"/>
        <v>0</v>
      </c>
      <c r="N83" s="287">
        <f t="shared" si="26"/>
        <v>0</v>
      </c>
      <c r="O83" s="287">
        <f t="shared" si="26"/>
        <v>0</v>
      </c>
      <c r="P83" s="287">
        <f t="shared" si="26"/>
        <v>0</v>
      </c>
      <c r="Q83" s="287">
        <f t="shared" si="26"/>
        <v>0</v>
      </c>
      <c r="R83" s="287">
        <f t="shared" si="26"/>
        <v>0</v>
      </c>
      <c r="S83" s="287">
        <f t="shared" si="26"/>
        <v>0</v>
      </c>
      <c r="T83" s="287">
        <f t="shared" si="26"/>
        <v>0</v>
      </c>
      <c r="U83" s="287">
        <f t="shared" si="26"/>
        <v>0</v>
      </c>
    </row>
    <row r="85" spans="1:21">
      <c r="A85" s="288" t="s">
        <v>762</v>
      </c>
      <c r="B85" s="9"/>
      <c r="C85" s="25">
        <f>C79+C83</f>
        <v>0</v>
      </c>
      <c r="D85" s="25">
        <f t="shared" ref="D85:U85" si="27">D79+D83</f>
        <v>0</v>
      </c>
      <c r="E85" s="25">
        <f t="shared" si="27"/>
        <v>0</v>
      </c>
      <c r="F85" s="25">
        <f t="shared" si="27"/>
        <v>0</v>
      </c>
      <c r="G85" s="25">
        <f t="shared" si="27"/>
        <v>0</v>
      </c>
      <c r="H85" s="25">
        <f t="shared" si="27"/>
        <v>0</v>
      </c>
      <c r="I85" s="25">
        <f t="shared" si="27"/>
        <v>0</v>
      </c>
      <c r="J85" s="25">
        <f t="shared" si="27"/>
        <v>0</v>
      </c>
      <c r="K85" s="25">
        <f t="shared" si="27"/>
        <v>0</v>
      </c>
      <c r="L85" s="25">
        <f t="shared" si="27"/>
        <v>0</v>
      </c>
      <c r="M85" s="25">
        <f t="shared" si="27"/>
        <v>0</v>
      </c>
      <c r="N85" s="25">
        <f t="shared" si="27"/>
        <v>0</v>
      </c>
      <c r="O85" s="25">
        <f t="shared" si="27"/>
        <v>0</v>
      </c>
      <c r="P85" s="25">
        <f t="shared" si="27"/>
        <v>0</v>
      </c>
      <c r="Q85" s="25">
        <f t="shared" si="27"/>
        <v>0</v>
      </c>
      <c r="R85" s="25">
        <f t="shared" si="27"/>
        <v>0</v>
      </c>
      <c r="S85" s="25">
        <f t="shared" si="27"/>
        <v>0</v>
      </c>
      <c r="T85" s="25">
        <f t="shared" si="27"/>
        <v>0</v>
      </c>
      <c r="U85" s="25">
        <f t="shared" si="27"/>
        <v>0</v>
      </c>
    </row>
    <row r="87" spans="1:21" ht="15">
      <c r="A87" s="103" t="s">
        <v>259</v>
      </c>
    </row>
    <row r="88" spans="1:21">
      <c r="A88" s="15" t="s">
        <v>260</v>
      </c>
      <c r="B88" s="9">
        <f t="shared" ref="B88:B91" si="28">SUM(C88:T88)</f>
        <v>0</v>
      </c>
      <c r="C88" s="9">
        <f>SUM(C8:C11,C13:C14)*(1-C15)*0.24</f>
        <v>0</v>
      </c>
      <c r="D88" s="9">
        <f t="shared" ref="D88:U88" si="29">SUM(D8:D11,D13:D14)*(1-D15)*0.24</f>
        <v>0</v>
      </c>
      <c r="E88" s="9">
        <f t="shared" si="29"/>
        <v>0</v>
      </c>
      <c r="F88" s="9">
        <f t="shared" si="29"/>
        <v>0</v>
      </c>
      <c r="G88" s="9">
        <f t="shared" si="29"/>
        <v>0</v>
      </c>
      <c r="H88" s="9">
        <f t="shared" si="29"/>
        <v>0</v>
      </c>
      <c r="I88" s="9">
        <f t="shared" si="29"/>
        <v>0</v>
      </c>
      <c r="J88" s="9">
        <f t="shared" si="29"/>
        <v>0</v>
      </c>
      <c r="K88" s="9">
        <f t="shared" si="29"/>
        <v>0</v>
      </c>
      <c r="L88" s="9">
        <f t="shared" si="29"/>
        <v>0</v>
      </c>
      <c r="M88" s="9">
        <f t="shared" si="29"/>
        <v>0</v>
      </c>
      <c r="N88" s="9">
        <f t="shared" si="29"/>
        <v>0</v>
      </c>
      <c r="O88" s="9">
        <f t="shared" si="29"/>
        <v>0</v>
      </c>
      <c r="P88" s="9">
        <f t="shared" si="29"/>
        <v>0</v>
      </c>
      <c r="Q88" s="9">
        <f t="shared" si="29"/>
        <v>0</v>
      </c>
      <c r="R88" s="9">
        <f t="shared" si="29"/>
        <v>0</v>
      </c>
      <c r="S88" s="9">
        <f t="shared" si="29"/>
        <v>0</v>
      </c>
      <c r="T88" s="9">
        <f t="shared" si="29"/>
        <v>0</v>
      </c>
      <c r="U88" s="9">
        <f t="shared" si="29"/>
        <v>0</v>
      </c>
    </row>
    <row r="89" spans="1:21">
      <c r="A89" s="16" t="s">
        <v>261</v>
      </c>
      <c r="B89" s="13">
        <f t="shared" si="28"/>
        <v>0</v>
      </c>
      <c r="C89" s="13">
        <f>0.24*(C30+C31+C33+C35+C36+C37+C38+C53+C56)+0.11*C52</f>
        <v>0</v>
      </c>
      <c r="D89" s="13">
        <f t="shared" ref="D89:U89" si="30">0.24*(D30+D31+D33+D35+D36+D37+D38+D53+D56)+0.11*D52</f>
        <v>0</v>
      </c>
      <c r="E89" s="13">
        <f t="shared" si="30"/>
        <v>0</v>
      </c>
      <c r="F89" s="13">
        <f t="shared" si="30"/>
        <v>0</v>
      </c>
      <c r="G89" s="13">
        <f t="shared" si="30"/>
        <v>0</v>
      </c>
      <c r="H89" s="13">
        <f t="shared" si="30"/>
        <v>0</v>
      </c>
      <c r="I89" s="13">
        <f t="shared" si="30"/>
        <v>0</v>
      </c>
      <c r="J89" s="13">
        <f t="shared" si="30"/>
        <v>0</v>
      </c>
      <c r="K89" s="13">
        <f t="shared" si="30"/>
        <v>0</v>
      </c>
      <c r="L89" s="13">
        <f t="shared" si="30"/>
        <v>0</v>
      </c>
      <c r="M89" s="13">
        <f t="shared" si="30"/>
        <v>0</v>
      </c>
      <c r="N89" s="13">
        <f t="shared" si="30"/>
        <v>0</v>
      </c>
      <c r="O89" s="13">
        <f t="shared" si="30"/>
        <v>0</v>
      </c>
      <c r="P89" s="13">
        <f t="shared" si="30"/>
        <v>0</v>
      </c>
      <c r="Q89" s="13">
        <f t="shared" si="30"/>
        <v>0</v>
      </c>
      <c r="R89" s="13">
        <f t="shared" si="30"/>
        <v>0</v>
      </c>
      <c r="S89" s="13">
        <f t="shared" si="30"/>
        <v>0</v>
      </c>
      <c r="T89" s="13">
        <f t="shared" si="30"/>
        <v>0</v>
      </c>
      <c r="U89" s="13">
        <f t="shared" si="30"/>
        <v>0</v>
      </c>
    </row>
    <row r="90" spans="1:21">
      <c r="A90" s="15" t="s">
        <v>262</v>
      </c>
      <c r="B90" s="9">
        <f t="shared" si="28"/>
        <v>0</v>
      </c>
      <c r="C90" s="9">
        <f>C88-C89</f>
        <v>0</v>
      </c>
      <c r="D90" s="9">
        <f t="shared" ref="D90:U90" si="31">D88-D89</f>
        <v>0</v>
      </c>
      <c r="E90" s="9">
        <f t="shared" si="31"/>
        <v>0</v>
      </c>
      <c r="F90" s="9">
        <f t="shared" si="31"/>
        <v>0</v>
      </c>
      <c r="G90" s="9">
        <f t="shared" si="31"/>
        <v>0</v>
      </c>
      <c r="H90" s="9">
        <f t="shared" si="31"/>
        <v>0</v>
      </c>
      <c r="I90" s="9">
        <f t="shared" si="31"/>
        <v>0</v>
      </c>
      <c r="J90" s="9">
        <f t="shared" si="31"/>
        <v>0</v>
      </c>
      <c r="K90" s="9">
        <f t="shared" si="31"/>
        <v>0</v>
      </c>
      <c r="L90" s="9">
        <f t="shared" si="31"/>
        <v>0</v>
      </c>
      <c r="M90" s="9">
        <f t="shared" si="31"/>
        <v>0</v>
      </c>
      <c r="N90" s="9">
        <f t="shared" si="31"/>
        <v>0</v>
      </c>
      <c r="O90" s="9">
        <f t="shared" si="31"/>
        <v>0</v>
      </c>
      <c r="P90" s="9">
        <f t="shared" si="31"/>
        <v>0</v>
      </c>
      <c r="Q90" s="9">
        <f t="shared" si="31"/>
        <v>0</v>
      </c>
      <c r="R90" s="9">
        <f t="shared" si="31"/>
        <v>0</v>
      </c>
      <c r="S90" s="9">
        <f t="shared" si="31"/>
        <v>0</v>
      </c>
      <c r="T90" s="9">
        <f t="shared" si="31"/>
        <v>0</v>
      </c>
      <c r="U90" s="9">
        <f t="shared" si="31"/>
        <v>0</v>
      </c>
    </row>
    <row r="91" spans="1:21">
      <c r="A91" s="131" t="s">
        <v>263</v>
      </c>
      <c r="B91" s="132">
        <f t="shared" si="28"/>
        <v>0</v>
      </c>
      <c r="C91" s="132"/>
      <c r="D91" s="132"/>
      <c r="E91" s="132">
        <f>C90</f>
        <v>0</v>
      </c>
      <c r="F91" s="132">
        <f t="shared" ref="F91:U91" si="32">IF(D90&gt;0,D90,)+IF(C90&lt;0,C90,)</f>
        <v>0</v>
      </c>
      <c r="G91" s="132">
        <f t="shared" si="32"/>
        <v>0</v>
      </c>
      <c r="H91" s="132">
        <f t="shared" si="32"/>
        <v>0</v>
      </c>
      <c r="I91" s="132">
        <f t="shared" si="32"/>
        <v>0</v>
      </c>
      <c r="J91" s="132">
        <f t="shared" si="32"/>
        <v>0</v>
      </c>
      <c r="K91" s="132">
        <f t="shared" si="32"/>
        <v>0</v>
      </c>
      <c r="L91" s="132">
        <f t="shared" si="32"/>
        <v>0</v>
      </c>
      <c r="M91" s="132">
        <f t="shared" si="32"/>
        <v>0</v>
      </c>
      <c r="N91" s="132">
        <f t="shared" si="32"/>
        <v>0</v>
      </c>
      <c r="O91" s="132">
        <f t="shared" si="32"/>
        <v>0</v>
      </c>
      <c r="P91" s="132">
        <f t="shared" si="32"/>
        <v>0</v>
      </c>
      <c r="Q91" s="132">
        <f t="shared" si="32"/>
        <v>0</v>
      </c>
      <c r="R91" s="132">
        <f t="shared" si="32"/>
        <v>0</v>
      </c>
      <c r="S91" s="132">
        <f t="shared" si="32"/>
        <v>0</v>
      </c>
      <c r="T91" s="132">
        <f t="shared" si="32"/>
        <v>0</v>
      </c>
      <c r="U91" s="132">
        <f t="shared" si="32"/>
        <v>0</v>
      </c>
    </row>
    <row r="93" spans="1:21">
      <c r="A93" s="104" t="s">
        <v>264</v>
      </c>
    </row>
    <row r="94" spans="1:21">
      <c r="A94" s="3" t="s">
        <v>265</v>
      </c>
    </row>
  </sheetData>
  <mergeCells count="10">
    <mergeCell ref="A2:B2"/>
    <mergeCell ref="C2:D2"/>
    <mergeCell ref="E2:I2"/>
    <mergeCell ref="J2:N2"/>
    <mergeCell ref="O2:Q2"/>
    <mergeCell ref="A1:B1"/>
    <mergeCell ref="C1:D1"/>
    <mergeCell ref="E1:I1"/>
    <mergeCell ref="J1:N1"/>
    <mergeCell ref="O1:Q1"/>
  </mergeCells>
  <conditionalFormatting sqref="C79:U79">
    <cfRule type="colorScale" priority="9">
      <colorScale>
        <cfvo type="min"/>
        <cfvo type="percentile" val="50"/>
        <cfvo type="max"/>
        <color rgb="FFF8696B"/>
        <color rgb="FFFFEB84"/>
        <color rgb="FF63BE7B"/>
      </colorScale>
    </cfRule>
  </conditionalFormatting>
  <conditionalFormatting sqref="C45:U45">
    <cfRule type="colorScale" priority="6">
      <colorScale>
        <cfvo type="min"/>
        <cfvo type="percentile" val="50"/>
        <cfvo type="max"/>
        <color rgb="FFF8696B"/>
        <color rgb="FFFCFCFF"/>
        <color rgb="FF63BE7B"/>
      </colorScale>
    </cfRule>
  </conditionalFormatting>
  <conditionalFormatting sqref="C57:U57">
    <cfRule type="colorScale" priority="8">
      <colorScale>
        <cfvo type="min"/>
        <cfvo type="max"/>
        <color rgb="FFFCFCFF"/>
        <color rgb="FF63BE7B"/>
      </colorScale>
    </cfRule>
  </conditionalFormatting>
  <conditionalFormatting sqref="C72:U72">
    <cfRule type="colorScale" priority="7">
      <colorScale>
        <cfvo type="min"/>
        <cfvo type="percentile" val="50"/>
        <cfvo type="max"/>
        <color rgb="FFF8696B"/>
        <color rgb="FFFCFCFF"/>
        <color rgb="FF63BE7B"/>
      </colorScale>
    </cfRule>
  </conditionalFormatting>
  <conditionalFormatting sqref="C17:U19">
    <cfRule type="colorScale" priority="5">
      <colorScale>
        <cfvo type="min"/>
        <cfvo type="max"/>
        <color rgb="FFFCFCFF"/>
        <color rgb="FF63BE7B"/>
      </colorScale>
    </cfRule>
  </conditionalFormatting>
  <conditionalFormatting sqref="A2:Q2">
    <cfRule type="cellIs" dxfId="1" priority="4" operator="equal">
      <formula>"??"</formula>
    </cfRule>
  </conditionalFormatting>
  <conditionalFormatting sqref="C5">
    <cfRule type="colorScale" priority="3">
      <colorScale>
        <cfvo type="formula" val="NOW()-90"/>
        <cfvo type="max"/>
        <color rgb="FFFFC000"/>
        <color theme="6" tint="-0.249977111117893"/>
      </colorScale>
    </cfRule>
  </conditionalFormatting>
  <conditionalFormatting sqref="C85:U85">
    <cfRule type="colorScale" priority="2">
      <colorScale>
        <cfvo type="min"/>
        <cfvo type="percentile" val="50"/>
        <cfvo type="max"/>
        <color rgb="FFF8696B"/>
        <color rgb="FFFFEB84"/>
        <color rgb="FF63BE7B"/>
      </colorScale>
    </cfRule>
  </conditionalFormatting>
  <conditionalFormatting sqref="C25:U26">
    <cfRule type="colorScale" priority="1">
      <colorScale>
        <cfvo type="min"/>
        <cfvo type="max"/>
        <color rgb="FFFCFCFF"/>
        <color rgb="FF63BE7B"/>
      </colorScale>
    </cfRule>
  </conditionalFormatting>
  <printOptions gridLines="1" gridLinesSet="0"/>
  <pageMargins left="0.35" right="0.17" top="0.53" bottom="0.51" header="0.5" footer="0.5"/>
  <pageSetup paperSize="9" orientation="landscape" horizontalDpi="4294967292" verticalDpi="0" r:id="rId1"/>
  <headerFooter alignWithMargins="0">
    <oddHeader>&amp;A</oddHeader>
    <oddFooter>Sivu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19</vt:i4>
      </vt:variant>
      <vt:variant>
        <vt:lpstr>Nimetyt alueet</vt:lpstr>
      </vt:variant>
      <vt:variant>
        <vt:i4>9</vt:i4>
      </vt:variant>
    </vt:vector>
  </HeadingPairs>
  <TitlesOfParts>
    <vt:vector size="28" baseType="lpstr">
      <vt:lpstr>INFO</vt:lpstr>
      <vt:lpstr>kassavirtaennuste</vt:lpstr>
      <vt:lpstr>kassabudjetti_laskukaavalla</vt:lpstr>
      <vt:lpstr>liiketoiminnan avainluvut</vt:lpstr>
      <vt:lpstr>liiketoimintatavoitteet</vt:lpstr>
      <vt:lpstr>T2</vt:lpstr>
      <vt:lpstr>T4</vt:lpstr>
      <vt:lpstr>T7</vt:lpstr>
      <vt:lpstr>EN Cashflow forecast</vt:lpstr>
      <vt:lpstr>EN T2</vt:lpstr>
      <vt:lpstr>EN T4</vt:lpstr>
      <vt:lpstr>EN T7</vt:lpstr>
      <vt:lpstr>liiketoimintatavoitteet KV_emo</vt:lpstr>
      <vt:lpstr>rahoitustarve</vt:lpstr>
      <vt:lpstr>projektibudjetti</vt:lpstr>
      <vt:lpstr>SV Kassaflödesprognos</vt:lpstr>
      <vt:lpstr>SV T2</vt:lpstr>
      <vt:lpstr>SV T4</vt:lpstr>
      <vt:lpstr>SV T7</vt:lpstr>
      <vt:lpstr>'EN T2'!Tulostusalue</vt:lpstr>
      <vt:lpstr>'EN T4'!Tulostusalue</vt:lpstr>
      <vt:lpstr>'EN T7'!Tulostusalue</vt:lpstr>
      <vt:lpstr>'SV T2'!Tulostusalue</vt:lpstr>
      <vt:lpstr>'SV T4'!Tulostusalue</vt:lpstr>
      <vt:lpstr>'SV T7'!Tulostusalue</vt:lpstr>
      <vt:lpstr>'T2'!Tulostusalue</vt:lpstr>
      <vt:lpstr>'T4'!Tulostusalue</vt:lpstr>
      <vt:lpstr>'T7'!Tulostusalue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Arojärvi Olli</dc:creator>
  <cp:lastModifiedBy>Kaitasalo Didar</cp:lastModifiedBy>
  <cp:lastPrinted>2016-12-16T13:18:05Z</cp:lastPrinted>
  <dcterms:created xsi:type="dcterms:W3CDTF">2010-09-22T10:27:39Z</dcterms:created>
  <dcterms:modified xsi:type="dcterms:W3CDTF">2022-11-01T12:00:01Z</dcterms:modified>
</cp:coreProperties>
</file>